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autoCompressPictures="0"/>
  <mc:AlternateContent xmlns:mc="http://schemas.openxmlformats.org/markup-compatibility/2006">
    <mc:Choice Requires="x15">
      <x15ac:absPath xmlns:x15ac="http://schemas.microsoft.com/office/spreadsheetml/2010/11/ac" url="U:\My Documents\Conflict Minerals\2025\"/>
    </mc:Choice>
  </mc:AlternateContent>
  <xr:revisionPtr revIDLastSave="0" documentId="8_{C5FA9D6B-9772-4318-BBEE-B5A45D2317D0}"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05" yWindow="0" windowWidth="26010" windowHeight="20985"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5" l="1"/>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B7" i="5"/>
  <c r="T7" i="5"/>
  <c r="S7" i="5"/>
  <c r="R7" i="5"/>
  <c r="J7" i="5"/>
  <c r="I7" i="5"/>
  <c r="H7" i="5"/>
  <c r="G7" i="5"/>
  <c r="F7" i="5"/>
  <c r="AB6" i="5"/>
  <c r="G118" i="6" s="1"/>
  <c r="V6" i="5"/>
  <c r="AB5" i="5"/>
  <c r="V5" i="5"/>
  <c r="R5" i="5" s="1"/>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B30" i="4"/>
  <c r="G7" i="6"/>
  <c r="B111" i="6"/>
  <c r="G111" i="6" s="1"/>
  <c r="B110" i="6"/>
  <c r="B109" i="6"/>
  <c r="B108" i="6"/>
  <c r="B107" i="6"/>
  <c r="B106" i="6"/>
  <c r="B105" i="6"/>
  <c r="B104" i="6"/>
  <c r="B103" i="6"/>
  <c r="G103" i="6" s="1"/>
  <c r="B102" i="6"/>
  <c r="B101" i="6"/>
  <c r="B100" i="6"/>
  <c r="B99" i="6"/>
  <c r="B98" i="6"/>
  <c r="B96" i="6"/>
  <c r="B95" i="6"/>
  <c r="G95" i="6" s="1"/>
  <c r="B94" i="6"/>
  <c r="G94" i="6" s="1"/>
  <c r="B92" i="6"/>
  <c r="B91" i="6"/>
  <c r="B90" i="6"/>
  <c r="B89" i="6"/>
  <c r="B88" i="6"/>
  <c r="B87" i="6"/>
  <c r="B86" i="6"/>
  <c r="B85" i="6"/>
  <c r="B84" i="6"/>
  <c r="G84" i="6" s="1"/>
  <c r="B83" i="6"/>
  <c r="B81" i="6"/>
  <c r="B80" i="6"/>
  <c r="B79" i="6"/>
  <c r="B78" i="6"/>
  <c r="B77" i="6"/>
  <c r="B76" i="6"/>
  <c r="B75" i="6"/>
  <c r="B74" i="6"/>
  <c r="B73" i="6"/>
  <c r="G73" i="6" s="1"/>
  <c r="B72" i="6"/>
  <c r="B70" i="6"/>
  <c r="B69" i="6"/>
  <c r="B68" i="6"/>
  <c r="B67" i="6"/>
  <c r="B66" i="6"/>
  <c r="G66" i="6" s="1"/>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G22" i="6" s="1"/>
  <c r="H22" i="6" s="1"/>
  <c r="D22" i="6" s="1"/>
  <c r="B21" i="6"/>
  <c r="B20" i="6"/>
  <c r="G20" i="6" s="1"/>
  <c r="H20" i="6" s="1"/>
  <c r="D20" i="6" s="1"/>
  <c r="B19" i="6"/>
  <c r="B18" i="6"/>
  <c r="B17" i="6"/>
  <c r="B15" i="6"/>
  <c r="B13" i="6"/>
  <c r="G13" i="6" s="1"/>
  <c r="H13" i="6" s="1"/>
  <c r="B12" i="6"/>
  <c r="B11" i="6"/>
  <c r="B10" i="6"/>
  <c r="B9" i="6"/>
  <c r="B6" i="6"/>
  <c r="B4" i="6"/>
  <c r="O30" i="4"/>
  <c r="P54" i="4"/>
  <c r="B135" i="4" s="1"/>
  <c r="A110" i="6" s="1"/>
  <c r="B117" i="4"/>
  <c r="A95" i="6" s="1"/>
  <c r="B114" i="4"/>
  <c r="A93" i="6" s="1"/>
  <c r="P53" i="4"/>
  <c r="B78" i="4"/>
  <c r="A61" i="6" s="1"/>
  <c r="P42" i="4"/>
  <c r="B42" i="4"/>
  <c r="A28" i="6"/>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89" i="4" s="1"/>
  <c r="B113" i="4"/>
  <c r="H101" i="4"/>
  <c r="S51" i="4"/>
  <c r="T51" i="4"/>
  <c r="U51" i="4"/>
  <c r="V51" i="4"/>
  <c r="W51" i="4"/>
  <c r="X51" i="4"/>
  <c r="Y51" i="4"/>
  <c r="Z51" i="4" s="1"/>
  <c r="AA51" i="4" s="1"/>
  <c r="AB51" i="4" s="1"/>
  <c r="AC51" i="4" s="1"/>
  <c r="S50" i="4"/>
  <c r="T50" i="4"/>
  <c r="U50" i="4"/>
  <c r="V50" i="4"/>
  <c r="W50" i="4"/>
  <c r="X50" i="4" s="1"/>
  <c r="S49" i="4"/>
  <c r="T49" i="4"/>
  <c r="U49" i="4"/>
  <c r="V49" i="4"/>
  <c r="W49" i="4" s="1"/>
  <c r="S48" i="4"/>
  <c r="T48" i="4"/>
  <c r="U48" i="4"/>
  <c r="V48" i="4" s="1"/>
  <c r="S47" i="4"/>
  <c r="T47" i="4" s="1"/>
  <c r="U47" i="4" s="1"/>
  <c r="S46" i="4"/>
  <c r="S45" i="4"/>
  <c r="S44" i="4"/>
  <c r="T45" i="4"/>
  <c r="T44" i="4"/>
  <c r="S43" i="4"/>
  <c r="T42" i="4" s="1"/>
  <c r="U42" i="4" s="1"/>
  <c r="S42" i="4"/>
  <c r="U44"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X15" i="5" s="1"/>
  <c r="B16" i="5"/>
  <c r="V16" i="5"/>
  <c r="E16" i="5"/>
  <c r="X16" i="5" s="1"/>
  <c r="B17" i="5"/>
  <c r="V17" i="5"/>
  <c r="E17" i="5"/>
  <c r="X17" i="5" s="1"/>
  <c r="V18" i="5"/>
  <c r="E18" i="5"/>
  <c r="X18" i="5" s="1"/>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X27"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B390" i="5"/>
  <c r="V390" i="5"/>
  <c r="E390" i="5"/>
  <c r="X390" i="5" s="1"/>
  <c r="B391" i="5"/>
  <c r="V391" i="5"/>
  <c r="E391" i="5"/>
  <c r="X391" i="5" s="1"/>
  <c r="B392" i="5"/>
  <c r="V392" i="5"/>
  <c r="E392" i="5"/>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39" i="6"/>
  <c r="F50" i="6" s="1"/>
  <c r="F28" i="6"/>
  <c r="H28" i="6" s="1"/>
  <c r="F17" i="6"/>
  <c r="C123" i="6"/>
  <c r="C122" i="6"/>
  <c r="C121" i="6"/>
  <c r="C120" i="6"/>
  <c r="G102" i="6"/>
  <c r="G101" i="6"/>
  <c r="G100" i="6"/>
  <c r="G88" i="6"/>
  <c r="G87" i="6"/>
  <c r="G86" i="6"/>
  <c r="G85" i="6"/>
  <c r="G83" i="6"/>
  <c r="G77" i="6"/>
  <c r="G76" i="6"/>
  <c r="G75" i="6"/>
  <c r="G74" i="6"/>
  <c r="G72" i="6"/>
  <c r="J74" i="6"/>
  <c r="G65" i="6"/>
  <c r="G64" i="6"/>
  <c r="G63" i="6"/>
  <c r="G62" i="6"/>
  <c r="G61" i="6"/>
  <c r="G55" i="6"/>
  <c r="G54" i="6"/>
  <c r="G53" i="6"/>
  <c r="G52" i="6"/>
  <c r="G51" i="6"/>
  <c r="G50" i="6"/>
  <c r="G44" i="6"/>
  <c r="G43" i="6"/>
  <c r="G42" i="6"/>
  <c r="G41" i="6"/>
  <c r="G40" i="6"/>
  <c r="G39" i="6"/>
  <c r="G33" i="6"/>
  <c r="G32" i="6"/>
  <c r="G31" i="6"/>
  <c r="G30" i="6"/>
  <c r="G29" i="6"/>
  <c r="G28" i="6"/>
  <c r="G17" i="6"/>
  <c r="H17" i="6" s="1"/>
  <c r="D17" i="6" s="1"/>
  <c r="H7" i="6"/>
  <c r="D7" i="6"/>
  <c r="G9" i="6"/>
  <c r="H9" i="6" s="1"/>
  <c r="C37" i="6"/>
  <c r="C36" i="6"/>
  <c r="C35" i="6"/>
  <c r="C34" i="6"/>
  <c r="I33" i="6"/>
  <c r="J33" i="6"/>
  <c r="I32" i="6"/>
  <c r="J32" i="6"/>
  <c r="I31" i="6"/>
  <c r="C31" i="6" s="1"/>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1" i="6"/>
  <c r="G19" i="6"/>
  <c r="G18" i="6"/>
  <c r="H18" i="6" s="1"/>
  <c r="D18" i="6" s="1"/>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6" i="6"/>
  <c r="G98" i="6"/>
  <c r="G99" i="6"/>
  <c r="G108" i="6"/>
  <c r="G109" i="6"/>
  <c r="G110" i="6"/>
  <c r="G10" i="6"/>
  <c r="H10" i="6"/>
  <c r="D10" i="6" s="1"/>
  <c r="G5" i="6"/>
  <c r="H5" i="6" s="1"/>
  <c r="F6" i="6"/>
  <c r="G6" i="6"/>
  <c r="H6" i="6" s="1"/>
  <c r="G11" i="6"/>
  <c r="H11" i="6" s="1"/>
  <c r="G12" i="6"/>
  <c r="H12" i="6" s="1"/>
  <c r="D12" i="6" s="1"/>
  <c r="H14" i="6"/>
  <c r="G15" i="6"/>
  <c r="H15" i="6" s="1"/>
  <c r="D15" i="6" s="1"/>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53" i="5"/>
  <c r="X201" i="5"/>
  <c r="X281" i="5"/>
  <c r="X357" i="5"/>
  <c r="X389" i="5"/>
  <c r="X392" i="5"/>
  <c r="X1038"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A14" i="4" a="1"/>
  <c r="AA14" i="4"/>
  <c r="AA15" i="4" a="1"/>
  <c r="B31" i="4"/>
  <c r="A18" i="6"/>
  <c r="F40" i="6"/>
  <c r="F115" i="6" s="1"/>
  <c r="B32" i="4"/>
  <c r="A19" i="6"/>
  <c r="F41" i="6"/>
  <c r="F100" i="6" s="1"/>
  <c r="H100" i="6" s="1"/>
  <c r="AA15" i="4"/>
  <c r="B33" i="4"/>
  <c r="A20" i="6"/>
  <c r="F42" i="6"/>
  <c r="F18" i="6"/>
  <c r="F19" i="6"/>
  <c r="H19" i="6"/>
  <c r="F20" i="6"/>
  <c r="O33" i="4"/>
  <c r="P57" i="4"/>
  <c r="B123" i="4" s="1"/>
  <c r="A101" i="6" s="1"/>
  <c r="O32" i="4"/>
  <c r="P56" i="4"/>
  <c r="B104" i="4" s="1"/>
  <c r="A85" i="6" s="1"/>
  <c r="B122" i="4"/>
  <c r="A100" i="6" s="1"/>
  <c r="B93" i="4"/>
  <c r="A75" i="6" s="1"/>
  <c r="B92" i="4"/>
  <c r="A74" i="6" s="1"/>
  <c r="B69" i="4"/>
  <c r="A53" i="6" s="1"/>
  <c r="B68" i="4"/>
  <c r="A52" i="6" s="1"/>
  <c r="B57" i="4"/>
  <c r="A42" i="6" s="1"/>
  <c r="P45" i="4"/>
  <c r="B45" i="4" s="1"/>
  <c r="A31" i="6" s="1"/>
  <c r="P44" i="4"/>
  <c r="B44" i="4" s="1"/>
  <c r="A30" i="6" s="1"/>
  <c r="D19" i="6"/>
  <c r="A116" i="6"/>
  <c r="F117" i="6"/>
  <c r="A117" i="6"/>
  <c r="H42" i="6"/>
  <c r="D42" i="6" s="1"/>
  <c r="F53" i="6"/>
  <c r="H53" i="6" s="1"/>
  <c r="F101" i="6"/>
  <c r="H101" i="6"/>
  <c r="D101" i="6" s="1"/>
  <c r="F30" i="6"/>
  <c r="H30" i="6" s="1"/>
  <c r="F31" i="6"/>
  <c r="H31" i="6"/>
  <c r="D31" i="6" s="1"/>
  <c r="F29" i="6"/>
  <c r="H29" i="6" s="1"/>
  <c r="A115" i="6"/>
  <c r="G115" i="6"/>
  <c r="O31" i="4"/>
  <c r="P43" i="4"/>
  <c r="B43" i="4" s="1"/>
  <c r="A29" i="6" s="1"/>
  <c r="P55" i="4"/>
  <c r="B79" i="4" s="1"/>
  <c r="A62" i="6" s="1"/>
  <c r="B55" i="4"/>
  <c r="A40" i="6" s="1"/>
  <c r="B103" i="4"/>
  <c r="A84" i="6" s="1"/>
  <c r="AA16" i="4" a="1"/>
  <c r="AA16" i="4"/>
  <c r="A118" i="6"/>
  <c r="AA17" i="4" a="1"/>
  <c r="AA17" i="4"/>
  <c r="A119" i="6"/>
  <c r="B34" i="4"/>
  <c r="A21" i="6"/>
  <c r="F43" i="6"/>
  <c r="H43" i="6" s="1"/>
  <c r="D43" i="6" s="1"/>
  <c r="F21" i="6"/>
  <c r="H21" i="6"/>
  <c r="D21" i="6"/>
  <c r="F54" i="6"/>
  <c r="H54" i="6" s="1"/>
  <c r="D54" i="6" s="1"/>
  <c r="F32" i="6"/>
  <c r="H32" i="6" s="1"/>
  <c r="O34" i="4"/>
  <c r="P46" i="4"/>
  <c r="B46" i="4"/>
  <c r="A32" i="6" s="1"/>
  <c r="P58" i="4"/>
  <c r="B70" i="4" s="1"/>
  <c r="A54" i="6" s="1"/>
  <c r="B58" i="4"/>
  <c r="A43" i="6" s="1"/>
  <c r="B106" i="4"/>
  <c r="A87" i="6" s="1"/>
  <c r="B35" i="4"/>
  <c r="O35" i="4"/>
  <c r="P59" i="4"/>
  <c r="B107" i="4" s="1"/>
  <c r="A88" i="6" s="1"/>
  <c r="B95" i="4"/>
  <c r="A77" i="6" s="1"/>
  <c r="P47" i="4"/>
  <c r="B47" i="4" s="1"/>
  <c r="A33" i="6" s="1"/>
  <c r="A22" i="6"/>
  <c r="F22" i="6"/>
  <c r="F33" i="6"/>
  <c r="H33" i="6"/>
  <c r="K119" i="6" s="1"/>
  <c r="F44" i="6"/>
  <c r="F55" i="6" s="1"/>
  <c r="F66" i="6" s="1"/>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89" i="4" s="1"/>
  <c r="A71" i="6" s="1"/>
  <c r="B99" i="4"/>
  <c r="A81" i="6"/>
  <c r="B87" i="4"/>
  <c r="A70" i="6"/>
  <c r="B75" i="4"/>
  <c r="A59" i="6"/>
  <c r="B63" i="4"/>
  <c r="A48" i="6"/>
  <c r="P51" i="4"/>
  <c r="B51" i="4"/>
  <c r="A37" i="6"/>
  <c r="A26" i="6"/>
  <c r="H6" i="5" l="1"/>
  <c r="G6" i="5"/>
  <c r="X6" i="5"/>
  <c r="I6" i="5"/>
  <c r="G119" i="6"/>
  <c r="J6" i="5"/>
  <c r="T6" i="5" s="1"/>
  <c r="G117" i="6"/>
  <c r="H117" i="6" s="1"/>
  <c r="D117" i="6" s="1"/>
  <c r="R6" i="5"/>
  <c r="G116" i="6"/>
  <c r="F6" i="5"/>
  <c r="G5" i="5"/>
  <c r="F5" i="5"/>
  <c r="E5" i="5"/>
  <c r="H115" i="6"/>
  <c r="D115" i="6" s="1"/>
  <c r="H5" i="5"/>
  <c r="I5" i="5"/>
  <c r="J5" i="5"/>
  <c r="V47" i="4"/>
  <c r="Y50" i="4"/>
  <c r="Y49" i="4"/>
  <c r="W47" i="4"/>
  <c r="W48" i="4"/>
  <c r="X49" i="4"/>
  <c r="X48" i="4"/>
  <c r="Y48" i="4" s="1"/>
  <c r="H44" i="6"/>
  <c r="D44" i="6" s="1"/>
  <c r="Z50" i="4"/>
  <c r="T46" i="4"/>
  <c r="F103" i="6"/>
  <c r="H103" i="6" s="1"/>
  <c r="D103" i="6" s="1"/>
  <c r="F119" i="6"/>
  <c r="F99" i="6"/>
  <c r="H99" i="6" s="1"/>
  <c r="D99" i="6" s="1"/>
  <c r="T43" i="4"/>
  <c r="U43" i="4" s="1"/>
  <c r="H40" i="6"/>
  <c r="D40" i="6" s="1"/>
  <c r="F51" i="6"/>
  <c r="H66" i="6"/>
  <c r="F77" i="6"/>
  <c r="B59" i="4"/>
  <c r="A44" i="6" s="1"/>
  <c r="H55" i="6"/>
  <c r="D55" i="6" s="1"/>
  <c r="B71" i="4"/>
  <c r="A55" i="6" s="1"/>
  <c r="B125" i="4"/>
  <c r="A103" i="6" s="1"/>
  <c r="D33" i="6"/>
  <c r="C33" i="6"/>
  <c r="B83" i="4"/>
  <c r="A66" i="6" s="1"/>
  <c r="C22" i="6"/>
  <c r="C55" i="6"/>
  <c r="K118" i="6"/>
  <c r="D32" i="6"/>
  <c r="C21" i="6"/>
  <c r="F65" i="6"/>
  <c r="B94" i="4"/>
  <c r="A76" i="6" s="1"/>
  <c r="F102" i="6"/>
  <c r="H102" i="6" s="1"/>
  <c r="F118" i="6"/>
  <c r="H118" i="6" s="1"/>
  <c r="D118" i="6" s="1"/>
  <c r="C54" i="6"/>
  <c r="B82" i="4"/>
  <c r="A65" i="6" s="1"/>
  <c r="C32" i="6"/>
  <c r="C43" i="6"/>
  <c r="B65" i="4"/>
  <c r="A49" i="6" s="1"/>
  <c r="B124" i="4"/>
  <c r="A102" i="6" s="1"/>
  <c r="C53" i="6"/>
  <c r="D53" i="6"/>
  <c r="K117" i="6"/>
  <c r="B105" i="4"/>
  <c r="A86" i="6" s="1"/>
  <c r="C20" i="6"/>
  <c r="C101" i="6"/>
  <c r="F64" i="6"/>
  <c r="B81" i="4"/>
  <c r="A64" i="6" s="1"/>
  <c r="C42" i="6"/>
  <c r="D100" i="6"/>
  <c r="C100" i="6"/>
  <c r="D30" i="6"/>
  <c r="K116" i="6"/>
  <c r="H41" i="6"/>
  <c r="C30" i="6"/>
  <c r="F116" i="6"/>
  <c r="B101" i="4"/>
  <c r="A82" i="6" s="1"/>
  <c r="F52" i="6"/>
  <c r="B56" i="4"/>
  <c r="A41" i="6" s="1"/>
  <c r="B80" i="4"/>
  <c r="A63" i="6" s="1"/>
  <c r="C19" i="6"/>
  <c r="F94" i="6"/>
  <c r="D29" i="6"/>
  <c r="C29" i="6"/>
  <c r="K115" i="6"/>
  <c r="B91" i="4"/>
  <c r="A73" i="6" s="1"/>
  <c r="B77" i="4"/>
  <c r="A60" i="6" s="1"/>
  <c r="C18" i="6"/>
  <c r="B53" i="4"/>
  <c r="A38" i="6" s="1"/>
  <c r="C99" i="6"/>
  <c r="B121" i="4"/>
  <c r="A99" i="6" s="1"/>
  <c r="B67" i="4"/>
  <c r="A51" i="6" s="1"/>
  <c r="F61" i="6"/>
  <c r="H50" i="6"/>
  <c r="D50" i="6" s="1"/>
  <c r="D28" i="6"/>
  <c r="K114" i="6"/>
  <c r="H39" i="6"/>
  <c r="D39" i="6" s="1"/>
  <c r="B115" i="4"/>
  <c r="A94" i="6" s="1"/>
  <c r="B137" i="4"/>
  <c r="A111" i="6" s="1"/>
  <c r="C50" i="6"/>
  <c r="B119" i="4"/>
  <c r="A97" i="6" s="1"/>
  <c r="B90" i="4"/>
  <c r="A72" i="6" s="1"/>
  <c r="F114" i="6"/>
  <c r="F98" i="6"/>
  <c r="H98" i="6" s="1"/>
  <c r="B120" i="4"/>
  <c r="A98" i="6" s="1"/>
  <c r="C17" i="6"/>
  <c r="B54" i="4"/>
  <c r="A39" i="6" s="1"/>
  <c r="B131" i="4"/>
  <c r="A108" i="6" s="1"/>
  <c r="C28" i="6"/>
  <c r="B102" i="4"/>
  <c r="A83" i="6" s="1"/>
  <c r="B133" i="4"/>
  <c r="A109" i="6" s="1"/>
  <c r="B66" i="4"/>
  <c r="A50" i="6" s="1"/>
  <c r="C15" i="6"/>
  <c r="C13" i="6"/>
  <c r="D13" i="6"/>
  <c r="C12" i="6"/>
  <c r="C11" i="6"/>
  <c r="D11" i="6"/>
  <c r="C10" i="6"/>
  <c r="D101" i="4"/>
  <c r="D9" i="6"/>
  <c r="C9" i="6"/>
  <c r="D41" i="4"/>
  <c r="D6" i="6"/>
  <c r="C6" i="6"/>
  <c r="D53" i="4"/>
  <c r="H112" i="6"/>
  <c r="C2" i="6"/>
  <c r="D5" i="6"/>
  <c r="C5" i="6"/>
  <c r="X7" i="5"/>
  <c r="G124" i="6" a="1"/>
  <c r="G124" i="6" s="1"/>
  <c r="H124" i="6" s="1"/>
  <c r="G114" i="4"/>
  <c r="G77" i="4"/>
  <c r="G65" i="4"/>
  <c r="G101" i="4"/>
  <c r="G53" i="4"/>
  <c r="G41" i="4"/>
  <c r="D65" i="4"/>
  <c r="D77" i="4"/>
  <c r="D114" i="4"/>
  <c r="S6" i="5"/>
  <c r="H119" i="6" l="1"/>
  <c r="H116" i="6"/>
  <c r="D116" i="6" s="1"/>
  <c r="C117" i="6"/>
  <c r="C115" i="6"/>
  <c r="X5" i="5"/>
  <c r="C103" i="6"/>
  <c r="C44" i="6"/>
  <c r="U46" i="4"/>
  <c r="V46" i="4" s="1"/>
  <c r="U45" i="4"/>
  <c r="AA50" i="4"/>
  <c r="AB50" i="4" s="1"/>
  <c r="AA49" i="4"/>
  <c r="AB49" i="4" s="1"/>
  <c r="X47" i="4"/>
  <c r="Y47" i="4" s="1"/>
  <c r="X46" i="4"/>
  <c r="Z49" i="4"/>
  <c r="Z48" i="4"/>
  <c r="AA48" i="4" s="1"/>
  <c r="AB48" i="4" s="1"/>
  <c r="AC48" i="4" s="1"/>
  <c r="W46" i="4"/>
  <c r="H51" i="6"/>
  <c r="F62" i="6"/>
  <c r="C40" i="6"/>
  <c r="V43" i="4"/>
  <c r="V42" i="4"/>
  <c r="W42" i="4" s="1"/>
  <c r="H77" i="6"/>
  <c r="F88" i="6"/>
  <c r="H88" i="6" s="1"/>
  <c r="D66" i="6"/>
  <c r="C66" i="6"/>
  <c r="H65" i="6"/>
  <c r="F76" i="6"/>
  <c r="D102" i="6"/>
  <c r="C102" i="6"/>
  <c r="C118" i="6"/>
  <c r="H64" i="6"/>
  <c r="F75" i="6"/>
  <c r="F63" i="6"/>
  <c r="H52" i="6"/>
  <c r="C116" i="6"/>
  <c r="F108" i="6"/>
  <c r="H108" i="6" s="1"/>
  <c r="F110" i="6"/>
  <c r="H110" i="6" s="1"/>
  <c r="F111" i="6"/>
  <c r="H111" i="6" s="1"/>
  <c r="F109" i="6"/>
  <c r="H109" i="6" s="1"/>
  <c r="H94" i="6"/>
  <c r="F95" i="6"/>
  <c r="C41" i="6"/>
  <c r="D41" i="6"/>
  <c r="B2" i="6"/>
  <c r="H114" i="6"/>
  <c r="C39" i="6"/>
  <c r="D98" i="6"/>
  <c r="C98" i="6"/>
  <c r="F72" i="6"/>
  <c r="H61" i="6"/>
  <c r="D112" i="6"/>
  <c r="C112" i="6"/>
  <c r="D124" i="6"/>
  <c r="S5" i="5"/>
  <c r="D119" i="6" l="1"/>
  <c r="C119" i="6"/>
  <c r="Y46" i="4"/>
  <c r="Z46" i="4" s="1"/>
  <c r="Z47" i="4"/>
  <c r="AA47" i="4" s="1"/>
  <c r="AB47" i="4" s="1"/>
  <c r="AC47" i="4" s="1"/>
  <c r="AC49" i="4"/>
  <c r="AC50" i="4"/>
  <c r="V45" i="4"/>
  <c r="W45" i="4" s="1"/>
  <c r="V44" i="4"/>
  <c r="W44" i="4" s="1"/>
  <c r="C51" i="6"/>
  <c r="D51" i="6"/>
  <c r="H62" i="6"/>
  <c r="F73" i="6"/>
  <c r="D88" i="6"/>
  <c r="C88" i="6"/>
  <c r="D77" i="6"/>
  <c r="C77" i="6"/>
  <c r="D65" i="6"/>
  <c r="C65" i="6"/>
  <c r="H76" i="6"/>
  <c r="F87" i="6"/>
  <c r="H87" i="6" s="1"/>
  <c r="H75" i="6"/>
  <c r="F86" i="6"/>
  <c r="H86" i="6" s="1"/>
  <c r="D64" i="6"/>
  <c r="C64" i="6"/>
  <c r="D109" i="6"/>
  <c r="C109" i="6"/>
  <c r="D111" i="6"/>
  <c r="C111" i="6"/>
  <c r="H95" i="6"/>
  <c r="F96" i="6"/>
  <c r="H96" i="6" s="1"/>
  <c r="D52" i="6"/>
  <c r="C52" i="6"/>
  <c r="H63" i="6"/>
  <c r="F74" i="6"/>
  <c r="D110" i="6"/>
  <c r="C110" i="6"/>
  <c r="D94" i="6"/>
  <c r="C94" i="6"/>
  <c r="D108" i="6"/>
  <c r="C108" i="6"/>
  <c r="D61" i="6"/>
  <c r="C61" i="6"/>
  <c r="F83" i="6"/>
  <c r="H83" i="6" s="1"/>
  <c r="H72" i="6"/>
  <c r="D114" i="6"/>
  <c r="C114" i="6"/>
  <c r="T5" i="5"/>
  <c r="AA46" i="4" l="1"/>
  <c r="AB46" i="4" s="1"/>
  <c r="AC46" i="4" s="1"/>
  <c r="W43" i="4"/>
  <c r="X44" i="4"/>
  <c r="Y44" i="4" s="1"/>
  <c r="X45" i="4"/>
  <c r="Y45" i="4" s="1"/>
  <c r="D62" i="6"/>
  <c r="C62" i="6"/>
  <c r="H73" i="6"/>
  <c r="F84" i="6"/>
  <c r="H84" i="6" s="1"/>
  <c r="C87" i="6"/>
  <c r="D87" i="6"/>
  <c r="D76" i="6"/>
  <c r="C76" i="6"/>
  <c r="D86" i="6"/>
  <c r="C86" i="6"/>
  <c r="D75" i="6"/>
  <c r="C75" i="6"/>
  <c r="D63" i="6"/>
  <c r="C63" i="6"/>
  <c r="F85" i="6"/>
  <c r="H85" i="6" s="1"/>
  <c r="H74" i="6"/>
  <c r="D96" i="6"/>
  <c r="C96" i="6"/>
  <c r="D95" i="6"/>
  <c r="C95" i="6"/>
  <c r="D83" i="6"/>
  <c r="C83" i="6"/>
  <c r="D72" i="6"/>
  <c r="C72" i="6"/>
  <c r="X42" i="4" l="1"/>
  <c r="Y42" i="4" s="1"/>
  <c r="X43" i="4"/>
  <c r="Y43" i="4" s="1"/>
  <c r="Z44" i="4"/>
  <c r="AA44" i="4" s="1"/>
  <c r="Z45" i="4"/>
  <c r="AA45" i="4" s="1"/>
  <c r="AB45" i="4" s="1"/>
  <c r="AC45" i="4" s="1"/>
  <c r="C84" i="6"/>
  <c r="D84" i="6"/>
  <c r="D73" i="6"/>
  <c r="C73" i="6"/>
  <c r="D74" i="6"/>
  <c r="C74" i="6"/>
  <c r="D85" i="6"/>
  <c r="C85" i="6"/>
  <c r="H125" i="6"/>
  <c r="D2" i="6" s="1"/>
  <c r="Z42" i="4" l="1"/>
  <c r="AA42" i="4" s="1"/>
  <c r="Z43" i="4"/>
  <c r="AA43" i="4" s="1"/>
  <c r="AB44" i="4"/>
  <c r="AC44" i="4" s="1"/>
  <c r="AB43" i="4" l="1"/>
  <c r="AC43" i="4" s="1"/>
  <c r="AB42" i="4"/>
  <c r="AC4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<sst xmlns="http://schemas.openxmlformats.org/spreadsheetml/2006/main" count="27990" uniqueCount="20060">
  <si>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</si>
  <si>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</si>
  <si>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</si>
  <si>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</si>
  <si>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</si>
  <si>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</si>
  <si>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</si>
  <si>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</si>
  <si>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</si>
  <si>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</si>
  <si>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</si>
  <si>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</si>
  <si>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</si>
  <si>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</si>
  <si>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</si>
  <si>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</si>
  <si>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</si>
  <si>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</si>
  <si>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</si>
  <si>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</si>
  <si>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</si>
  <si>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</si>
  <si>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</si>
  <si>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</si>
  <si>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</si>
  <si>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</si>
  <si>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</si>
  <si>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</si>
  <si>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</si>
  <si>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</si>
  <si>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</si>
  <si>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</si>
  <si>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</si>
  <si>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</si>
  <si>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</si>
  <si>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</si>
  <si>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</si>
  <si>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</si>
  <si>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</si>
  <si>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</si>
  <si>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</si>
  <si>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</si>
  <si>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</si>
  <si>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</si>
  <si>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</si>
  <si>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</si>
  <si>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</si>
  <si>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</si>
  <si>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</si>
  <si>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</si>
  <si>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</si>
  <si>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</si>
  <si>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</si>
  <si>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</si>
  <si>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</si>
  <si>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</si>
  <si>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</si>
  <si>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</si>
  <si>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</si>
  <si>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</si>
  <si>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</si>
  <si>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</si>
  <si>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</si>
  <si>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</si>
  <si>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</si>
  <si>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</si>
  <si>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</si>
  <si>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</si>
  <si>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</si>
  <si>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</si>
  <si>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</si>
  <si>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</si>
  <si>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</si>
  <si>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</si>
  <si>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</si>
  <si>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</si>
  <si>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</si>
  <si>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</si>
  <si>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</si>
  <si>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</si>
  <si>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</si>
  <si>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</si>
  <si>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</si>
  <si>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</si>
  <si>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</si>
  <si>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</si>
  <si>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</si>
  <si>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</si>
  <si>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</si>
  <si>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</si>
  <si>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</si>
  <si>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</si>
  <si>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</si>
  <si>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</si>
  <si>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</si>
  <si>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</si>
  <si>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</si>
  <si>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</si>
  <si>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</si>
  <si>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</si>
  <si>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</si>
  <si>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</si>
  <si>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</si>
  <si>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</si>
  <si>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</si>
  <si>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</si>
  <si>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</si>
  <si>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</si>
  <si>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</si>
  <si>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</si>
  <si>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</si>
  <si>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</si>
  <si>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</si>
  <si>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</si>
  <si>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</si>
  <si>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</si>
  <si>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</si>
  <si>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</si>
  <si>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</si>
  <si>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</si>
  <si>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</si>
  <si>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</si>
  <si>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</si>
  <si>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</si>
  <si>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</si>
  <si>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</si>
  <si>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</si>
  <si>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</si>
  <si>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</si>
  <si>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</si>
  <si>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</si>
  <si>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</si>
  <si>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</si>
  <si>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</si>
  <si>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</si>
  <si>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</si>
  <si>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</si>
  <si>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</si>
  <si>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</si>
  <si>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</si>
  <si>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</si>
  <si>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</si>
  <si>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</si>
  <si>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</si>
  <si>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</si>
  <si>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</si>
  <si>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</si>
  <si>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</si>
  <si>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</si>
  <si>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</si>
  <si>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</si>
  <si>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</si>
  <si>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</si>
  <si>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</si>
  <si>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</si>
  <si>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</si>
  <si>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</si>
  <si>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</si>
  <si>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</si>
  <si>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</si>
  <si>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</si>
  <si>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</si>
  <si>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</si>
  <si>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</si>
  <si>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</si>
  <si>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</si>
  <si>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</si>
  <si>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</si>
  <si>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</si>
  <si>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</si>
  <si>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</si>
  <si>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</si>
  <si>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</si>
  <si>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</si>
  <si>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</si>
  <si>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</si>
  <si>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</si>
  <si>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</si>
  <si>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</si>
  <si>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</si>
  <si>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</si>
  <si>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</si>
  <si>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</si>
  <si>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</si>
  <si>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</si>
  <si>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</si>
  <si>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</si>
  <si>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</si>
  <si>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</si>
  <si>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</si>
  <si>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</si>
  <si>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</si>
  <si>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</si>
  <si>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</si>
  <si>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</si>
  <si>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</si>
  <si>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</si>
  <si>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</si>
  <si>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</si>
  <si>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</si>
  <si>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</si>
  <si>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</si>
  <si>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</si>
  <si>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</si>
  <si>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</si>
  <si>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</si>
  <si>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</si>
  <si>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</si>
  <si>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</si>
  <si>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</si>
  <si>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</si>
  <si>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</si>
  <si>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</si>
  <si>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</si>
  <si>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</si>
  <si>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</si>
  <si>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</si>
  <si>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</si>
  <si>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</si>
  <si>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</si>
  <si>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</si>
  <si>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</si>
  <si>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</si>
  <si>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</si>
  <si>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</si>
  <si>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</si>
  <si>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</si>
  <si>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</si>
  <si>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</si>
  <si>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</si>
  <si>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</si>
  <si>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</si>
  <si>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</si>
  <si>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</si>
  <si>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</si>
  <si>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</si>
  <si>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</si>
  <si>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</si>
  <si>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</si>
  <si>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</si>
  <si>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</si>
  <si>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</si>
  <si>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</si>
  <si>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</si>
  <si>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</si>
  <si>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</si>
  <si>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</si>
  <si>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</si>
  <si>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</si>
  <si>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</si>
  <si>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</si>
  <si>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</si>
  <si>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</si>
  <si>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</si>
  <si>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</si>
  <si>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</si>
  <si>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</si>
  <si>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</si>
  <si>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</si>
  <si>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</si>
  <si>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</si>
  <si>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</si>
  <si>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</si>
  <si>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</si>
  <si>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</si>
  <si>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</si>
  <si>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</si>
  <si>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</si>
  <si>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</si>
  <si>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</si>
  <si>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</si>
  <si>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</si>
  <si>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</si>
  <si>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</si>
  <si>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</si>
  <si>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</si>
  <si>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</si>
  <si>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</si>
  <si>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</si>
  <si>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</si>
  <si>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</si>
  <si>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</si>
  <si>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</si>
  <si>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</si>
  <si>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</si>
  <si>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</si>
  <si>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</si>
  <si>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</si>
  <si>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</si>
  <si>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</si>
  <si>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</si>
  <si>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</si>
  <si>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</si>
  <si>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</si>
  <si>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</si>
  <si>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</si>
  <si>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</si>
  <si>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</si>
  <si>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</si>
  <si>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</si>
  <si>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</si>
  <si>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</si>
  <si>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</si>
  <si>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</si>
  <si>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</si>
  <si>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</si>
  <si>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</si>
  <si>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</si>
  <si>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</si>
  <si>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</si>
  <si>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</si>
  <si>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</si>
  <si>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</si>
  <si>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</si>
  <si>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</si>
  <si>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</si>
  <si>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</si>
  <si>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</si>
  <si>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</si>
  <si>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</si>
  <si>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</si>
  <si>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</si>
  <si>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</si>
  <si>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</si>
  <si>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</si>
  <si>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</si>
  <si>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</si>
  <si>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</si>
  <si>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</si>
  <si>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</si>
  <si>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</si>
  <si>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</si>
  <si>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</si>
  <si>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</si>
  <si>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</si>
  <si>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</si>
  <si>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</si>
  <si>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</si>
  <si>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</si>
  <si>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</si>
  <si>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</si>
  <si>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</si>
  <si>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</si>
  <si>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</si>
  <si>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</si>
  <si>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</si>
  <si>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</si>
  <si>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</si>
  <si>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</si>
  <si>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</si>
  <si>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</si>
  <si>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</si>
  <si>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</si>
  <si>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</si>
  <si>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</si>
  <si>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</si>
  <si>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</si>
  <si>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</si>
  <si>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</si>
  <si>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</si>
  <si>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</si>
  <si>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</si>
  <si>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</si>
  <si>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</si>
  <si>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</si>
  <si>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</si>
  <si>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</si>
  <si>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</si>
  <si>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</si>
  <si>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</si>
  <si>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</si>
  <si>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</si>
  <si>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</si>
  <si>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</si>
  <si>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</si>
  <si>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</si>
  <si>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</si>
  <si>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</si>
  <si>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</si>
  <si>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</si>
  <si>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</si>
  <si>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</si>
  <si>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</si>
  <si>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</si>
  <si>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</si>
  <si>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</si>
  <si>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</si>
  <si>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</si>
  <si>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</si>
  <si>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</si>
  <si>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</si>
  <si>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</si>
  <si>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</si>
  <si>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</si>
  <si>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</si>
  <si>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</si>
  <si>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</si>
  <si>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</si>
  <si>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</si>
  <si>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</si>
  <si>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</si>
  <si>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</si>
  <si>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</si>
  <si>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</si>
  <si>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</si>
  <si>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</si>
  <si>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</si>
  <si>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</si>
  <si>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</si>
  <si>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</si>
  <si>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</si>
  <si>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</si>
  <si>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</si>
  <si>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</si>
  <si>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</si>
  <si>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</si>
  <si>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</si>
  <si>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</si>
  <si>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</si>
  <si>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</si>
  <si>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</si>
  <si>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</si>
  <si>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</si>
  <si>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</si>
  <si>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</si>
  <si>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</si>
  <si>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</si>
  <si>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</si>
  <si>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</si>
  <si>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</si>
  <si>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</si>
  <si>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</si>
  <si>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</si>
  <si>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</si>
  <si>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</si>
  <si>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</si>
  <si>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</si>
  <si>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</si>
  <si>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</si>
  <si>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</si>
  <si>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</si>
  <si>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</si>
  <si>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</si>
  <si>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</si>
  <si>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</si>
  <si>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</si>
  <si>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</si>
  <si>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</si>
  <si>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</si>
  <si>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</si>
  <si>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</si>
  <si>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</si>
  <si>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</si>
  <si>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</si>
  <si>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</si>
  <si>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</si>
  <si>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</si>
  <si>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</si>
  <si>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</si>
  <si>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</si>
  <si>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</si>
  <si>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</si>
  <si>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</si>
  <si>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</si>
  <si>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</si>
  <si>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</si>
  <si>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</si>
  <si>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</si>
  <si>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</si>
  <si>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</si>
  <si>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</si>
  <si>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</si>
  <si>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</si>
  <si>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</si>
  <si>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</si>
  <si>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</si>
  <si>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</si>
  <si>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</si>
  <si>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</si>
  <si>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</si>
  <si>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</si>
  <si>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</si>
  <si>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</si>
  <si>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</si>
  <si>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</si>
  <si>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</si>
  <si>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</si>
  <si>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</si>
  <si>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</si>
  <si>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</si>
  <si>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</si>
  <si>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</si>
  <si>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</si>
  <si>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</si>
  <si>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</si>
  <si>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</si>
  <si>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</si>
  <si>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</si>
  <si>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</si>
  <si>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</si>
  <si>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</si>
  <si>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</si>
  <si>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</si>
  <si>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</si>
  <si>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</si>
  <si>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</si>
  <si>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</si>
  <si>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</si>
  <si>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</si>
  <si>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</si>
  <si>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</si>
  <si>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</si>
  <si>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</si>
  <si>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</si>
  <si>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</si>
  <si>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</si>
  <si>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</si>
  <si>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</si>
  <si>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</si>
  <si>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</si>
  <si>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</si>
  <si>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</si>
  <si>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</si>
  <si>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</si>
  <si>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</si>
  <si>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</si>
  <si>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</si>
  <si>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</si>
  <si>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</si>
  <si>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</si>
  <si>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</si>
  <si>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</si>
  <si>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</si>
  <si>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</si>
  <si>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</si>
  <si>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</si>
  <si>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</si>
  <si>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</si>
  <si>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</si>
  <si>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</si>
  <si>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</si>
  <si>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</si>
  <si>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</si>
  <si>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</si>
  <si>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</si>
  <si>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</si>
  <si>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</si>
  <si>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</si>
  <si>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</si>
  <si>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</si>
  <si>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</si>
  <si>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</si>
  <si>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</si>
  <si>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</si>
  <si>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</si>
  <si>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</si>
  <si>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</si>
  <si>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</si>
  <si>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</si>
  <si>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</si>
  <si>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</si>
  <si>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</si>
  <si>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</si>
  <si>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</si>
  <si>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</si>
  <si>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</si>
  <si>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</si>
  <si>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</si>
  <si>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</si>
  <si>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</si>
  <si>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</si>
  <si>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</si>
  <si>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</si>
  <si>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</si>
  <si>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</si>
  <si>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</si>
  <si>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</si>
  <si>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</si>
  <si>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</si>
  <si>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</si>
  <si>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</si>
  <si>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</si>
  <si>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</si>
  <si>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</si>
  <si>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</si>
  <si>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</si>
  <si>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</si>
  <si>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</si>
  <si>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</si>
  <si>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</si>
  <si>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</si>
  <si>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</si>
  <si>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</si>
  <si>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</si>
  <si>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</si>
  <si>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</si>
  <si>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</si>
  <si>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</si>
  <si>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</si>
  <si>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</si>
  <si>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</si>
  <si>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</si>
  <si>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</si>
  <si>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</si>
  <si>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</si>
  <si>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</si>
  <si>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</si>
  <si>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</si>
  <si>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</si>
  <si>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</si>
  <si>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</si>
  <si>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</si>
  <si>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</si>
  <si>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</si>
  <si>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</si>
  <si>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</si>
  <si>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</si>
  <si>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</si>
  <si>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</si>
  <si>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</si>
  <si>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</si>
  <si>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</si>
  <si>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</si>
  <si>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</si>
  <si>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</si>
  <si>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</si>
  <si>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</si>
  <si>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</si>
  <si>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</si>
  <si>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</si>
  <si>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</si>
  <si>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</si>
  <si>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</si>
  <si>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</si>
  <si>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</si>
  <si>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</si>
  <si>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</si>
  <si>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</si>
  <si>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</si>
  <si>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</si>
  <si>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</si>
  <si>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</si>
  <si>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</si>
  <si>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</si>
  <si>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</si>
  <si>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</si>
  <si>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</si>
  <si>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</si>
  <si>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</si>
  <si>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</si>
  <si>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</si>
  <si>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</si>
  <si>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</si>
  <si>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</si>
  <si>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</si>
  <si>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</si>
  <si>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</si>
  <si>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</si>
  <si>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</si>
  <si>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</si>
  <si>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</si>
  <si>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</si>
  <si>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</si>
  <si>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</si>
  <si>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</si>
  <si>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</si>
  <si>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</si>
  <si>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</si>
  <si>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</si>
  <si>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</si>
  <si>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</si>
  <si>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</si>
  <si>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</si>
  <si>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</si>
  <si>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</si>
  <si>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</si>
  <si>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</si>
  <si>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</si>
  <si>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</si>
  <si>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</si>
  <si>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</si>
  <si>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</si>
  <si>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</si>
  <si>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</si>
  <si>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</si>
  <si>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</si>
  <si>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</si>
  <si>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</si>
  <si>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</si>
  <si>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</si>
  <si>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</si>
  <si>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</si>
  <si>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</si>
  <si>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</si>
  <si>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</si>
  <si>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</si>
  <si>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</si>
  <si>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</si>
  <si>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</si>
  <si>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</si>
  <si>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</si>
  <si>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</si>
  <si>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</si>
  <si>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</si>
  <si>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</si>
  <si>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</si>
  <si>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</si>
  <si>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</si>
  <si>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</si>
  <si>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</si>
  <si>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</si>
  <si>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</si>
  <si>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</si>
  <si>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</si>
  <si>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</si>
  <si>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</si>
  <si>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</si>
  <si>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</si>
  <si>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</si>
  <si>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</si>
  <si>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</si>
  <si>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</si>
  <si>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</si>
  <si>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</si>
  <si>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</si>
  <si>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</si>
  <si>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</si>
  <si>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</si>
  <si>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</si>
  <si>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</si>
  <si>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</si>
  <si>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</si>
  <si>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</si>
  <si>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</si>
  <si>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</si>
  <si>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</si>
  <si>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</si>
  <si>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</si>
  <si>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</si>
  <si>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</si>
  <si>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</si>
  <si>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</si>
  <si>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</si>
  <si>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</si>
  <si>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</si>
  <si>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</si>
  <si>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</si>
  <si>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</si>
  <si>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</si>
  <si>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</si>
  <si>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</si>
  <si>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</si>
  <si>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</si>
  <si>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</si>
  <si>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</si>
  <si>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</si>
  <si>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</si>
  <si>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</si>
  <si>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</si>
  <si>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</si>
  <si>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</si>
  <si>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</si>
  <si>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</si>
  <si>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</si>
  <si>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</si>
  <si>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</si>
  <si>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</si>
  <si>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</si>
  <si>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</si>
  <si>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</si>
  <si>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</si>
  <si>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</si>
  <si>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</si>
  <si>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</si>
  <si>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</si>
  <si>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</si>
  <si>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</si>
  <si>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</si>
  <si>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</si>
  <si>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</si>
  <si>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</si>
  <si>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</si>
  <si>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</si>
  <si>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</si>
  <si>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</si>
  <si>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</si>
  <si>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</si>
  <si>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</si>
  <si>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</si>
  <si>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</si>
  <si>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</si>
  <si>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</si>
  <si>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</si>
  <si>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</si>
  <si>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</si>
  <si>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</si>
  <si>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</si>
  <si>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</si>
  <si>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</si>
  <si>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</si>
  <si>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</si>
  <si>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</si>
  <si>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</si>
  <si>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</si>
  <si>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</si>
  <si>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</si>
  <si>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</si>
  <si>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</si>
  <si>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</si>
  <si>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</si>
  <si>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</si>
  <si>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</si>
  <si>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</si>
  <si>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</si>
  <si>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</si>
  <si>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</si>
  <si>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</si>
  <si>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</si>
  <si>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</si>
  <si>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</si>
  <si>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</si>
  <si>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</si>
  <si>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</si>
  <si>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</si>
  <si>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</si>
  <si>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</si>
  <si>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</si>
  <si>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</si>
  <si>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</si>
  <si>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</si>
  <si>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</si>
  <si>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</si>
  <si>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</si>
  <si>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</si>
  <si>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</si>
  <si>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</si>
  <si>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</si>
  <si>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</si>
  <si>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</si>
  <si>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</si>
  <si>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</si>
  <si>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</si>
  <si>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</si>
  <si>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</si>
  <si>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</si>
  <si>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</si>
  <si>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</si>
  <si>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</si>
  <si>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</si>
  <si>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</si>
  <si>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</si>
  <si>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</si>
  <si>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</si>
  <si>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</si>
  <si>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</si>
  <si>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</si>
  <si>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</si>
  <si>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</si>
  <si>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</si>
  <si>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</si>
  <si>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</si>
  <si>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</si>
  <si>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</si>
  <si>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</si>
  <si>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</si>
  <si>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</si>
  <si>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</si>
  <si>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</si>
  <si>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</si>
  <si>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</si>
  <si>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</si>
  <si>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</si>
  <si>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</si>
  <si>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</si>
  <si>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</si>
  <si>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</si>
  <si>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</si>
  <si>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</si>
  <si>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</si>
  <si>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</si>
  <si>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</si>
  <si>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</si>
  <si>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</si>
  <si>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</si>
  <si>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</si>
  <si>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</si>
  <si>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</si>
  <si>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</si>
  <si>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</si>
  <si>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</si>
  <si>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</si>
  <si>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</si>
  <si>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</si>
  <si>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</si>
  <si>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</si>
  <si>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</si>
  <si>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</si>
  <si>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</si>
  <si>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</si>
  <si>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</si>
  <si>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</si>
  <si>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</si>
  <si>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</si>
  <si>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</si>
  <si>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</si>
  <si>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</si>
  <si>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</si>
  <si>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</si>
  <si>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</si>
  <si>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</si>
  <si>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</si>
  <si>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</si>
  <si>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</si>
  <si>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</si>
  <si>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</si>
  <si>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</si>
  <si>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</si>
  <si>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</si>
  <si>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</si>
  <si>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</si>
  <si>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</si>
  <si>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</si>
  <si>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</si>
  <si>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</si>
  <si>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</si>
  <si>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</si>
  <si>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</si>
  <si>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</si>
  <si>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</si>
  <si>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</si>
  <si>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</si>
  <si>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</si>
  <si>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</si>
  <si>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</si>
  <si>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</si>
  <si>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</si>
  <si>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</si>
  <si>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</si>
  <si>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</si>
  <si>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</si>
  <si>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</si>
  <si>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</si>
  <si>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</si>
  <si>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</si>
  <si>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</si>
  <si>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</si>
  <si>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</si>
  <si>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</si>
  <si>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</si>
  <si>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</si>
  <si>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</si>
  <si>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</si>
  <si>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</si>
  <si>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</si>
  <si>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</si>
  <si>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</si>
  <si>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</si>
  <si>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</si>
  <si>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</si>
  <si>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</si>
  <si>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</si>
  <si>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</si>
  <si>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</si>
  <si>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</si>
  <si>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</si>
  <si>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</si>
  <si>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</si>
  <si>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</si>
  <si>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</si>
  <si>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</si>
  <si>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</si>
  <si>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</si>
  <si>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</si>
  <si>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</si>
  <si>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</si>
  <si>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</si>
  <si>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</si>
  <si>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</si>
  <si>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</si>
  <si>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</si>
  <si>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</si>
  <si>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</si>
  <si>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</si>
  <si>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</si>
  <si>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</si>
  <si>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</si>
  <si>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</si>
  <si>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</si>
  <si>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</si>
  <si>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</si>
  <si>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</si>
  <si>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</si>
  <si>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</si>
  <si>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</si>
  <si>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</si>
  <si>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</si>
  <si>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</si>
  <si>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</si>
  <si>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</si>
  <si>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</si>
  <si>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</si>
  <si>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</si>
  <si>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</si>
  <si>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</si>
  <si>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</si>
  <si>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</si>
  <si>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</si>
  <si>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</si>
  <si>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</si>
  <si>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</si>
  <si>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</si>
  <si>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</si>
  <si>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</si>
  <si>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</si>
  <si>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</si>
  <si>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</si>
  <si>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</si>
  <si>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</si>
  <si>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</si>
  <si>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</si>
  <si>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</si>
  <si>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</si>
  <si>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</si>
  <si>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</si>
  <si>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</si>
  <si>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</si>
  <si>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</si>
  <si>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</si>
  <si>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</si>
  <si>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</si>
  <si>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</si>
  <si>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</si>
  <si>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</si>
  <si>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</si>
  <si>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</si>
  <si>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</si>
  <si>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</si>
  <si>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</si>
  <si>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</si>
  <si>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</si>
  <si>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</si>
  <si>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</si>
  <si>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</si>
  <si>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</si>
  <si>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</si>
  <si>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</si>
  <si>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</si>
  <si>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</si>
  <si>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</si>
  <si>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</si>
  <si>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</si>
  <si>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</si>
  <si>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</si>
  <si>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</si>
  <si>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</si>
  <si>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</si>
  <si>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</si>
  <si>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</si>
  <si>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</si>
  <si>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</si>
  <si>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</si>
  <si>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</si>
  <si>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</si>
  <si>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</si>
  <si>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</si>
  <si>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</si>
  <si>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</si>
  <si>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</si>
  <si>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</si>
  <si>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</si>
  <si>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</si>
  <si>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</si>
  <si>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</si>
  <si>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</si>
  <si>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</si>
  <si>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</si>
  <si>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</si>
  <si>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</si>
  <si>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</si>
  <si>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</si>
  <si>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</si>
  <si>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</si>
  <si>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</si>
  <si>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</si>
  <si>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</si>
  <si>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</si>
  <si>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</si>
  <si>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</si>
  <si>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</si>
  <si>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</si>
  <si>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</si>
  <si>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</si>
  <si>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</si>
  <si>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</si>
  <si>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</si>
  <si>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</si>
  <si>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</si>
  <si>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</si>
  <si>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</si>
  <si>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</si>
  <si>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</si>
  <si>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</si>
  <si>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</si>
  <si>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</si>
  <si>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</si>
  <si>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</si>
  <si>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</si>
  <si>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</si>
  <si>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</si>
  <si>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</si>
  <si>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</si>
  <si>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</si>
  <si>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</si>
  <si>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</si>
  <si>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</si>
  <si>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</si>
  <si>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</si>
  <si>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</si>
  <si>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</si>
  <si>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</si>
  <si>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</si>
  <si>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</si>
  <si>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</si>
  <si>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</si>
  <si>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</si>
  <si>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</si>
  <si>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</si>
  <si>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</si>
  <si>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</si>
  <si>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</si>
  <si>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</si>
  <si>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</si>
  <si>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</si>
  <si>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</si>
  <si>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</si>
  <si>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</si>
  <si>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</si>
  <si>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</si>
  <si>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</si>
  <si>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</si>
  <si>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</si>
  <si>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</si>
  <si>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</si>
  <si>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</si>
  <si>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</si>
  <si>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</si>
  <si>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</si>
  <si>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</si>
  <si>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</si>
  <si>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</si>
  <si>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</si>
  <si>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</si>
  <si>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</si>
  <si>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</si>
  <si>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</si>
  <si>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</si>
  <si>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</si>
  <si>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</si>
  <si>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</si>
  <si>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</si>
  <si>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</si>
  <si>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</si>
  <si>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</si>
  <si>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</si>
  <si>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</si>
  <si>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</si>
  <si>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</si>
  <si>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</si>
  <si>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</si>
  <si>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</si>
  <si>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</si>
  <si>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</si>
  <si>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</si>
  <si>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</si>
  <si>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</si>
  <si>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</si>
  <si>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</si>
  <si>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</si>
  <si>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</si>
  <si>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</si>
  <si>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</si>
  <si>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</si>
  <si>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</si>
  <si>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</si>
  <si>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</si>
  <si>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</si>
  <si>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</si>
  <si>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</si>
  <si>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</si>
  <si>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</si>
  <si>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</si>
  <si>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</si>
  <si>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</si>
  <si>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</si>
  <si>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</si>
  <si>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</si>
  <si>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</si>
  <si>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</si>
  <si>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</si>
  <si>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</si>
  <si>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</si>
  <si>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</si>
  <si>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</si>
  <si>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</si>
  <si>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</si>
  <si>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</si>
  <si>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</si>
  <si>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</si>
  <si>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</si>
  <si>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</si>
  <si>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</si>
  <si>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</si>
  <si>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</si>
  <si>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</si>
  <si>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</si>
  <si>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</si>
  <si>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</si>
  <si>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</si>
  <si>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</si>
  <si>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</si>
  <si>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</si>
  <si>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</si>
  <si>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</si>
  <si>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</si>
  <si>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</si>
  <si>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</si>
  <si>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</si>
  <si>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</si>
  <si>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</si>
  <si>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</si>
  <si>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</si>
  <si>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</si>
  <si>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</si>
  <si>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</si>
  <si>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</si>
  <si>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</si>
  <si>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</si>
  <si>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</si>
  <si>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</si>
  <si>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</si>
  <si>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</si>
  <si>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</si>
  <si>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</si>
  <si>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</si>
  <si>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</si>
  <si>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</si>
  <si>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</si>
  <si>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</si>
  <si>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</si>
  <si>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</si>
  <si>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</si>
  <si>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</si>
  <si>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</si>
  <si>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</si>
  <si>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</si>
  <si>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</si>
  <si>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</si>
  <si>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</si>
  <si>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</si>
  <si>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</si>
  <si>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</si>
  <si>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</si>
  <si>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</si>
  <si>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</si>
  <si>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</si>
  <si>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</si>
  <si>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</si>
  <si>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</si>
  <si>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</si>
  <si>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</si>
  <si>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</si>
  <si>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</si>
  <si>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</si>
  <si>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</si>
  <si>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</si>
  <si>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</si>
  <si>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</si>
  <si>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</si>
  <si>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</si>
  <si>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</si>
  <si>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</si>
  <si>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</si>
  <si>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</si>
  <si>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</si>
  <si>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</si>
  <si>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</si>
  <si>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</si>
  <si>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</si>
  <si>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</si>
  <si>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</si>
  <si>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</si>
  <si>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</si>
  <si>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</si>
  <si>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</si>
  <si>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</si>
  <si>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</si>
  <si>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</si>
  <si>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</si>
  <si>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</si>
  <si>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</si>
  <si>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</si>
  <si>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</si>
  <si>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</si>
  <si>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</si>
  <si>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</si>
  <si>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</si>
  <si>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</si>
  <si>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</si>
  <si>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</si>
  <si>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</si>
  <si>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</si>
  <si>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</si>
  <si>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</si>
  <si>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</si>
  <si>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</si>
  <si>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</si>
  <si>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</si>
  <si>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</si>
  <si>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</si>
  <si>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</si>
  <si>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</si>
  <si>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</si>
  <si>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</si>
  <si>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</si>
  <si>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</si>
  <si>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</si>
  <si>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</si>
  <si>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</si>
  <si>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</si>
  <si>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</si>
  <si>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</si>
  <si>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</si>
  <si>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</si>
  <si>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</si>
  <si>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</si>
  <si>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</si>
  <si>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</si>
  <si>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</si>
  <si>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</si>
  <si>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</si>
  <si>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</si>
  <si>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</si>
  <si>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</si>
  <si>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</si>
  <si>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</si>
  <si>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</si>
  <si>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</si>
  <si>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</si>
  <si>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</si>
  <si>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</si>
  <si>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</si>
  <si>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</si>
  <si>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</si>
  <si>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</si>
  <si>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</si>
  <si>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</si>
  <si>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</si>
  <si>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</si>
  <si>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</si>
  <si>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</si>
  <si>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</si>
  <si>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</si>
  <si>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</si>
  <si>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</si>
  <si>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</si>
  <si>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</si>
  <si>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</si>
  <si>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</si>
  <si>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</si>
  <si>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</si>
  <si>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</si>
  <si>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</si>
  <si>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</si>
  <si>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</si>
  <si>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</si>
  <si>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</si>
  <si>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</si>
  <si>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</si>
  <si>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</si>
  <si>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</si>
  <si>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</si>
  <si>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</si>
  <si>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</si>
  <si>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</si>
  <si>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</si>
  <si>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</si>
  <si>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</si>
  <si>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</si>
  <si>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</si>
  <si>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</si>
  <si>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</si>
  <si>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</si>
  <si>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</si>
  <si>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</si>
  <si>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</si>
  <si>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</si>
  <si>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</si>
  <si>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</si>
  <si>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</si>
  <si>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</si>
  <si>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</si>
  <si>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</si>
  <si>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</si>
  <si>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</si>
  <si>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</si>
  <si>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</si>
  <si>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</si>
  <si>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</si>
  <si>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</si>
  <si>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</si>
  <si>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</si>
  <si>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</si>
  <si>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</si>
  <si>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</si>
  <si>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</si>
  <si>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</si>
  <si>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</si>
  <si>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</si>
  <si>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</si>
  <si>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</si>
  <si>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</si>
  <si>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</si>
  <si>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</si>
  <si>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</si>
  <si>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</si>
  <si>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</si>
  <si>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</si>
  <si>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</si>
  <si>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</si>
  <si>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</si>
  <si>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</si>
  <si>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</si>
  <si>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</si>
  <si>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</si>
  <si>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</si>
  <si>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</si>
  <si>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</si>
  <si>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</si>
  <si>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</si>
  <si>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</si>
  <si>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</si>
  <si>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</si>
  <si>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</si>
  <si>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</si>
  <si>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</si>
  <si>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</si>
  <si>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</si>
  <si>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</si>
  <si>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</si>
  <si>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</si>
  <si>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</si>
  <si>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</si>
  <si>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</si>
  <si>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</si>
  <si>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</si>
  <si>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</si>
  <si>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</si>
  <si>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</si>
  <si>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</si>
  <si>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</si>
  <si>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</si>
  <si>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</si>
  <si>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</si>
  <si>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</si>
  <si>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</si>
  <si>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</si>
  <si>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</si>
  <si>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</si>
  <si>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</si>
  <si>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</si>
  <si>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</si>
  <si>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</si>
  <si>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</si>
  <si>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</si>
  <si>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</si>
  <si>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</si>
  <si>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</si>
  <si>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</si>
  <si>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</si>
  <si>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</si>
  <si>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</si>
  <si>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</si>
  <si>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</si>
  <si>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</si>
  <si>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</si>
  <si>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</si>
  <si>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</si>
  <si>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</si>
  <si>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</si>
  <si>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</si>
  <si>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</si>
  <si>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</si>
  <si>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</si>
  <si>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</si>
  <si>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</si>
  <si>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</si>
  <si>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</si>
  <si>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</si>
  <si>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</si>
  <si>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</si>
  <si>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</si>
  <si>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</si>
  <si>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</si>
  <si>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</si>
  <si>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</si>
  <si>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</si>
  <si>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</si>
  <si>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</si>
  <si>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</si>
  <si>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</si>
  <si>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</si>
  <si>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</si>
  <si>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</si>
  <si>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</si>
  <si>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</si>
  <si>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</si>
  <si>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</si>
  <si>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</si>
  <si>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</si>
  <si>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</si>
  <si>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</si>
  <si>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</si>
  <si>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</si>
  <si>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</si>
  <si>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</si>
  <si>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</si>
  <si>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</si>
  <si>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</si>
  <si>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</si>
  <si>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</si>
  <si>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</si>
  <si>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</si>
  <si>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</si>
  <si>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</si>
  <si>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</si>
  <si>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</si>
  <si>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</si>
  <si>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</si>
  <si>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</si>
  <si>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</si>
  <si>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</si>
  <si>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</si>
  <si>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</si>
  <si>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</si>
  <si>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</si>
  <si>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</si>
  <si>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</si>
  <si>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</si>
  <si>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</si>
  <si>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</si>
  <si>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</si>
  <si>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</si>
  <si>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</si>
  <si>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</si>
  <si>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</si>
  <si>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</si>
  <si>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</si>
  <si>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</si>
  <si>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</si>
  <si>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</si>
  <si>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</si>
  <si>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</si>
  <si>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</si>
  <si>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</si>
  <si>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</si>
  <si>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</si>
  <si>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</si>
  <si>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</si>
  <si>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</si>
  <si>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</si>
  <si>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</si>
  <si>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</si>
  <si>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</si>
  <si>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</si>
  <si>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</si>
  <si>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</si>
  <si>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</si>
  <si>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</si>
  <si>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</si>
  <si>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</si>
  <si>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</si>
  <si>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</si>
  <si>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</si>
  <si>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</si>
  <si>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</si>
  <si>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</si>
  <si>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</si>
  <si>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</si>
  <si>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</si>
  <si>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</si>
  <si>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</si>
  <si>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</si>
  <si>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</si>
  <si>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</si>
  <si>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</si>
  <si>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</si>
  <si>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</si>
  <si>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</si>
  <si>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</si>
  <si>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</si>
  <si>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</si>
  <si>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</si>
  <si>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</si>
  <si>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</si>
  <si>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</si>
  <si>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</si>
  <si>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</si>
  <si>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</si>
  <si>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</si>
  <si>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</si>
  <si>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</si>
  <si>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</si>
  <si>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</si>
  <si>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</si>
  <si>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</si>
  <si>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</si>
  <si>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</si>
  <si>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</si>
  <si>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</si>
  <si>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</si>
  <si>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</si>
  <si>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</si>
  <si>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</si>
  <si>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</si>
  <si>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</si>
  <si>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</si>
  <si>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</si>
  <si>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</si>
  <si>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</si>
  <si>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</si>
  <si>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</si>
  <si>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</si>
  <si>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</si>
  <si>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</si>
  <si>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</si>
  <si>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</si>
  <si>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</si>
  <si>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</si>
  <si>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</si>
  <si>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</si>
  <si>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</si>
  <si>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</si>
  <si>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</si>
  <si>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</si>
  <si>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</si>
  <si>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</si>
  <si>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</si>
  <si>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</si>
  <si>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</si>
  <si>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</si>
  <si>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</si>
  <si>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</si>
  <si>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</si>
  <si>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</si>
  <si>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</si>
  <si>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</si>
  <si>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</si>
  <si>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</si>
  <si>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</si>
  <si>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</si>
  <si>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</si>
  <si>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</si>
  <si>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</si>
  <si>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</si>
  <si>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</si>
  <si>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</si>
  <si>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</si>
  <si>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</si>
  <si>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</si>
  <si>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</si>
  <si>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</si>
  <si>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</si>
  <si>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</si>
  <si>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</si>
  <si>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</si>
  <si>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</si>
  <si>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</si>
  <si>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</si>
  <si>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</si>
  <si>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</si>
  <si>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</si>
  <si>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</si>
  <si>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</si>
  <si>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</si>
  <si>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</si>
  <si>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</si>
  <si>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</si>
  <si>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</si>
  <si>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</si>
  <si>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</si>
  <si>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</si>
  <si>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</si>
  <si>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</si>
  <si>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</si>
  <si>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</si>
  <si>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</si>
  <si>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</si>
  <si>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</si>
  <si>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</si>
  <si>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</si>
  <si>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</si>
  <si>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</si>
  <si>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</si>
  <si>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</si>
  <si>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</si>
  <si>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</si>
  <si>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</si>
  <si>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</si>
  <si>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</si>
  <si>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</si>
  <si>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</si>
  <si>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</si>
  <si>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</si>
  <si>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</si>
  <si>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</si>
  <si>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</si>
  <si>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</si>
  <si>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</si>
  <si>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</si>
  <si>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</si>
  <si>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</si>
  <si>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</si>
  <si>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</si>
  <si>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</si>
  <si>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</si>
  <si>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</si>
  <si>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</si>
  <si>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</si>
  <si>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</si>
  <si>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</si>
  <si>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</si>
  <si>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</si>
  <si>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</si>
  <si>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</si>
  <si>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</si>
  <si>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</si>
  <si>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</si>
  <si>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</si>
  <si>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</si>
  <si>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</si>
  <si>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</si>
  <si>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</si>
  <si>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</si>
  <si>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</si>
  <si>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</si>
  <si>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</si>
  <si>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</si>
  <si>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</si>
  <si>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</si>
  <si>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</si>
  <si>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</si>
  <si>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</si>
  <si>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</si>
  <si>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</si>
  <si>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</si>
  <si>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</si>
  <si>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</si>
  <si>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</si>
  <si>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</si>
  <si>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</si>
  <si>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</si>
  <si>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</si>
  <si>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</si>
  <si>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</si>
  <si>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</si>
  <si>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</si>
  <si>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</si>
  <si>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</si>
  <si>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</si>
  <si>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</si>
  <si>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</si>
  <si>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</si>
  <si>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</si>
  <si>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</si>
  <si>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</si>
  <si>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</si>
  <si>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</si>
  <si>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</si>
  <si>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</si>
  <si>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</si>
  <si>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</si>
  <si>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</si>
  <si>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</si>
  <si>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</si>
  <si>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</si>
  <si>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</si>
  <si>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</si>
  <si>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</si>
  <si>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</si>
  <si>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</si>
  <si>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</si>
  <si>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</si>
  <si>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</si>
  <si>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</si>
  <si>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</si>
  <si>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</si>
  <si>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</si>
  <si>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</si>
  <si>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</si>
  <si>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</si>
  <si>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</si>
  <si>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</si>
  <si>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</si>
  <si>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</si>
  <si>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</si>
  <si>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</si>
  <si>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</si>
  <si>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</si>
  <si>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</si>
  <si>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</si>
  <si>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</si>
  <si>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</si>
  <si>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</si>
  <si>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</si>
  <si>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</si>
  <si>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</si>
  <si>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</si>
  <si>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</si>
  <si>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</si>
  <si>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</si>
  <si>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</si>
  <si>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</si>
  <si>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</si>
  <si>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</si>
  <si>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</si>
  <si>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</si>
  <si>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</si>
  <si>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</si>
  <si>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</si>
  <si>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</si>
  <si>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</si>
  <si>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</si>
  <si>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</si>
  <si>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</si>
  <si>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</si>
  <si>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</si>
  <si>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</si>
  <si>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</si>
  <si>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</si>
  <si>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</si>
  <si>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</si>
  <si>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</si>
  <si>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</si>
  <si>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</si>
  <si>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</si>
  <si>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</si>
  <si>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</si>
  <si>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</si>
  <si>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</si>
  <si>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</si>
  <si>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</si>
  <si>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</si>
  <si>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</si>
  <si>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</si>
  <si>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</si>
  <si>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</si>
  <si>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</si>
  <si>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</si>
  <si>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</si>
  <si>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</si>
  <si>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</si>
  <si>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</si>
  <si>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</si>
  <si>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</si>
  <si>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</si>
  <si>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</si>
  <si>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</si>
  <si>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</si>
  <si>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</si>
  <si>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</si>
  <si>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</si>
  <si>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</si>
  <si>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</si>
  <si>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</si>
  <si>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</si>
  <si>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</si>
  <si>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</si>
  <si>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</si>
  <si>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</si>
  <si>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</si>
  <si>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</si>
  <si>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</si>
  <si>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</si>
  <si>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</si>
  <si>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</si>
  <si>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</si>
  <si>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</si>
  <si>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</si>
  <si>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</si>
  <si>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</si>
  <si>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</si>
  <si>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</si>
  <si>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</si>
  <si>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</si>
  <si>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</si>
  <si>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</si>
  <si>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</si>
  <si>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</si>
  <si>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</si>
  <si>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</si>
  <si>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</si>
  <si>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</si>
  <si>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</si>
  <si>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</si>
  <si>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</si>
  <si>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</si>
  <si>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</si>
  <si>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</si>
  <si>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</si>
  <si>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</si>
  <si>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</si>
  <si>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</si>
  <si>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</si>
  <si>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</si>
  <si>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</si>
  <si>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</si>
  <si>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</si>
  <si>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</si>
  <si>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</si>
  <si>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</si>
  <si>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</si>
  <si>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</si>
  <si>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</si>
  <si>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</si>
  <si>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</si>
  <si>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</si>
  <si>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</si>
  <si>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</si>
  <si>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</si>
  <si>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</si>
  <si>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</si>
  <si>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</si>
  <si>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</si>
  <si>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</si>
  <si>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</si>
  <si>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</si>
  <si>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</si>
  <si>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</si>
  <si>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</si>
  <si>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</si>
  <si>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</si>
  <si>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</si>
  <si>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</si>
  <si>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</si>
  <si>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</si>
  <si>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</si>
  <si>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</si>
  <si>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</si>
  <si>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</si>
  <si>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</si>
  <si>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</si>
  <si>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</si>
  <si>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</si>
  <si>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</si>
  <si>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</si>
  <si>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</si>
  <si>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</si>
  <si>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</si>
  <si>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</si>
  <si>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</si>
  <si>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</si>
  <si>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</si>
  <si>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</si>
  <si>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</si>
  <si>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</si>
  <si>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</si>
  <si>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</si>
  <si>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</si>
  <si>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</si>
  <si>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</si>
  <si>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</si>
  <si>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</si>
  <si>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</si>
  <si>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</si>
  <si>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</si>
  <si>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</si>
  <si>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</si>
  <si>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</si>
  <si>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</si>
  <si>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</si>
  <si>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</si>
  <si>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</si>
  <si>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</si>
  <si>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</si>
  <si>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</si>
  <si>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</si>
  <si>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</si>
  <si>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</si>
  <si>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</si>
  <si>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</si>
  <si>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</si>
  <si>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</si>
  <si>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</si>
  <si>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</si>
  <si>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</si>
  <si>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</si>
  <si>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</si>
  <si>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</si>
  <si>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</si>
  <si>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</si>
  <si>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</si>
  <si>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</si>
  <si>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</si>
  <si>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</si>
  <si>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</si>
  <si>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</si>
  <si>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</si>
  <si>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</si>
  <si>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</si>
  <si>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</si>
  <si>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</si>
  <si>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</si>
  <si>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</si>
  <si>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</si>
  <si>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</si>
  <si>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</si>
  <si>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</si>
  <si>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</si>
  <si>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</si>
  <si>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</si>
  <si>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</si>
  <si>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</si>
  <si>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</si>
  <si>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</si>
  <si>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</si>
  <si>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</si>
  <si>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</si>
  <si>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</si>
  <si>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</si>
  <si>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</si>
  <si>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</si>
  <si>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</si>
  <si>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</si>
  <si>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</si>
  <si>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</si>
  <si>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</si>
  <si>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</si>
  <si>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</si>
  <si>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</si>
  <si>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</si>
  <si>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</si>
  <si>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</si>
  <si>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</si>
  <si>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</si>
  <si>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</si>
  <si>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</si>
  <si>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</si>
  <si>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</si>
  <si>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</si>
  <si>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</si>
  <si>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</si>
  <si>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</si>
  <si>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</si>
  <si>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</si>
  <si>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</si>
  <si>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</si>
  <si>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</si>
  <si>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</si>
  <si>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</si>
  <si>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</si>
  <si>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</si>
  <si>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</si>
  <si>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</si>
  <si>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</si>
  <si>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</si>
  <si>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</si>
  <si>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</si>
  <si>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</si>
  <si>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</si>
  <si>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</si>
  <si>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</si>
  <si>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</si>
  <si>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</si>
  <si>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</si>
  <si>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</si>
  <si>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</si>
  <si>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</si>
  <si>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</si>
  <si>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</si>
  <si>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</si>
  <si>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</si>
  <si>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</si>
  <si>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</si>
  <si>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</si>
  <si>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</si>
  <si>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</si>
  <si>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</si>
  <si>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</si>
  <si>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</si>
  <si>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</si>
  <si>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</si>
  <si>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</si>
  <si>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</si>
  <si>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</si>
  <si>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</si>
  <si>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</si>
  <si>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</si>
  <si>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</si>
  <si>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</si>
  <si>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</si>
  <si>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</si>
  <si>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</si>
  <si>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</si>
  <si>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</si>
  <si>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</si>
  <si>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</si>
  <si>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</si>
  <si>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</si>
  <si>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</si>
  <si>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</si>
  <si>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</si>
  <si>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</si>
  <si>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</si>
  <si>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</si>
  <si>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</si>
  <si>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</si>
  <si>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</si>
  <si>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</si>
  <si>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</si>
  <si>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</si>
  <si>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</si>
  <si>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</si>
  <si>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</si>
  <si>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</si>
  <si>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</si>
  <si>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</si>
  <si>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</si>
  <si>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</si>
  <si>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</si>
  <si>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</si>
  <si>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</si>
  <si>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</si>
  <si>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</si>
  <si>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</si>
  <si>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</si>
  <si>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</si>
  <si>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</si>
  <si>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</si>
  <si>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</si>
  <si>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</si>
  <si>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</si>
  <si>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</si>
  <si>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</si>
  <si>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</si>
  <si>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</si>
  <si>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</si>
  <si>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</si>
  <si>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</si>
  <si>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</si>
  <si>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</si>
  <si>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</si>
  <si>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</si>
  <si>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</si>
  <si>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</si>
  <si>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</si>
  <si>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</si>
  <si>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</si>
  <si>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</si>
  <si>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</si>
  <si>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</si>
  <si>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</si>
  <si>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</si>
  <si>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</si>
  <si>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</si>
  <si>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</si>
  <si>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</si>
  <si>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</si>
  <si>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</si>
  <si>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</si>
  <si>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</si>
  <si>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</si>
  <si>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</si>
  <si>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</si>
  <si>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</si>
  <si>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</si>
  <si>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</si>
  <si>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</si>
  <si>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</si>
  <si>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</si>
  <si>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</si>
  <si>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</si>
  <si>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</si>
  <si>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</si>
  <si>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</si>
  <si>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</si>
  <si>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</si>
  <si>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</si>
  <si>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</si>
  <si>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</si>
  <si>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</si>
  <si>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</si>
  <si>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</si>
  <si>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</si>
  <si>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</si>
  <si>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</si>
  <si>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</si>
  <si>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</si>
  <si>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</si>
  <si>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</si>
  <si>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</si>
  <si>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</si>
  <si>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</si>
  <si>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</si>
  <si>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</si>
  <si>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</si>
  <si>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</si>
  <si>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</si>
  <si>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</si>
  <si>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</si>
  <si>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</si>
  <si>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</si>
  <si>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</si>
  <si>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</si>
  <si>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</si>
  <si>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</si>
  <si>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</si>
  <si>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</si>
  <si>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</si>
  <si>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</si>
  <si>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</si>
  <si>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</si>
  <si>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</si>
  <si>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</si>
  <si>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</si>
  <si>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</si>
  <si>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</si>
  <si>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</si>
  <si>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</si>
  <si>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</si>
  <si>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</si>
  <si>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</si>
  <si>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</si>
  <si>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</si>
  <si>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</si>
  <si>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</si>
  <si>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</si>
  <si>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</si>
  <si>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</si>
  <si>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</si>
  <si>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</si>
  <si>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</si>
  <si>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</si>
  <si>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</si>
  <si>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</si>
  <si>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</si>
  <si>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</si>
  <si>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</si>
  <si>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</si>
  <si>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</si>
  <si>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</si>
  <si>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</si>
  <si>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</si>
  <si>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</si>
  <si>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</si>
  <si>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</si>
  <si>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</si>
  <si>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</si>
  <si>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</si>
  <si>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</si>
  <si>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</si>
  <si>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</si>
  <si>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</si>
  <si>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</si>
  <si>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</si>
  <si>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</si>
  <si>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</si>
  <si>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</si>
  <si>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</si>
  <si>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</si>
  <si>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</si>
  <si>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</si>
  <si>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</si>
  <si>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</si>
  <si>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</si>
  <si>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</si>
  <si>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</si>
  <si>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</si>
  <si>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</si>
  <si>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</si>
  <si>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</si>
  <si>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</si>
  <si>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</si>
  <si>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</si>
  <si>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</si>
  <si>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</si>
  <si>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</si>
  <si>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</si>
  <si>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</si>
  <si>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</si>
  <si>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</si>
  <si>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</si>
  <si>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</si>
  <si>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</si>
  <si>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</si>
  <si>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</si>
  <si>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</si>
  <si>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</si>
  <si>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</si>
  <si>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</si>
  <si>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</si>
  <si>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</si>
  <si>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</si>
  <si>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</si>
  <si>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</si>
  <si>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</si>
  <si>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</si>
  <si>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</si>
  <si>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</si>
  <si>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</si>
  <si>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</si>
  <si>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</si>
  <si>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</si>
  <si>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</si>
  <si>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</si>
  <si>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</si>
  <si>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</si>
  <si>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</si>
  <si>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</si>
  <si>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</si>
  <si>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</si>
  <si>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</si>
  <si>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</si>
  <si>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</si>
  <si>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</si>
  <si>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</si>
  <si>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</si>
  <si>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</si>
  <si>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</si>
  <si>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</si>
  <si>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</si>
  <si>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</si>
  <si>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</si>
  <si>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</si>
  <si>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</si>
  <si>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</si>
  <si>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</si>
  <si>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</si>
  <si>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</si>
  <si>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</si>
  <si>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</si>
  <si>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</si>
  <si>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</si>
  <si>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</si>
  <si>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</si>
  <si>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</si>
  <si>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</si>
  <si>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</si>
  <si>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</si>
  <si>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</si>
  <si>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</si>
  <si>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</si>
  <si>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</si>
  <si>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</si>
  <si>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</si>
  <si>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</si>
  <si>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</si>
  <si>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</si>
  <si>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</si>
  <si>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</si>
  <si>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</si>
  <si>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</si>
  <si>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</si>
  <si>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</si>
  <si>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</si>
  <si>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</si>
  <si>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</si>
  <si>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</si>
  <si>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</si>
  <si>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</si>
  <si>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</si>
  <si>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</si>
  <si>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</si>
  <si>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</si>
  <si>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</si>
  <si>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</si>
  <si>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</si>
  <si>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</si>
  <si>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</si>
  <si>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</si>
  <si>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</si>
  <si>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</si>
  <si>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</si>
  <si>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</si>
  <si>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</si>
  <si>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</si>
  <si>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</si>
  <si>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</si>
  <si>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</si>
  <si>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</si>
  <si>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</si>
  <si>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</si>
  <si>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</si>
  <si>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</si>
  <si>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</si>
  <si>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</si>
  <si>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</si>
  <si>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</si>
  <si>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</si>
  <si>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</si>
  <si>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</si>
  <si>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</si>
  <si>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</si>
  <si>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</si>
  <si>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</si>
  <si>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</si>
  <si>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</si>
  <si>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</si>
  <si>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</si>
  <si>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</si>
  <si>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</si>
  <si>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</si>
  <si>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</si>
  <si>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</si>
  <si>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</si>
  <si>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</si>
  <si>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</si>
  <si>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</si>
  <si>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</si>
  <si>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</si>
  <si>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</si>
  <si>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</si>
  <si>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</si>
  <si>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</si>
  <si>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</si>
  <si>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</si>
  <si>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</si>
  <si>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</si>
  <si>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</si>
  <si>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</si>
  <si>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</si>
  <si>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</si>
  <si>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</si>
  <si>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</si>
  <si>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</si>
  <si>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</si>
  <si>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</si>
  <si>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</si>
  <si>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</si>
  <si>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</si>
  <si>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</si>
  <si>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</si>
  <si>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</si>
  <si>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</si>
  <si>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</si>
  <si>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</si>
  <si>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</si>
  <si>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</si>
  <si>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</si>
  <si>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</si>
  <si>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</si>
  <si>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</si>
  <si>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</si>
  <si>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</si>
  <si>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</si>
  <si>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</si>
  <si>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</si>
  <si>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</si>
  <si>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</si>
  <si>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</si>
  <si>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</si>
  <si>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</si>
  <si>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</si>
  <si>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</si>
  <si>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</si>
  <si>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</si>
  <si>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</si>
  <si>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</si>
  <si>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</si>
  <si>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</si>
  <si>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</si>
  <si>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</si>
  <si>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</si>
  <si>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</si>
  <si>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</si>
  <si>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</si>
  <si>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</si>
  <si>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</si>
  <si>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</si>
  <si>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</si>
  <si>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</si>
  <si>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</si>
  <si>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</si>
  <si>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</si>
  <si>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</si>
  <si>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</si>
  <si>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</si>
  <si>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</si>
  <si>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</si>
  <si>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</si>
  <si>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</si>
  <si>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</si>
  <si>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</si>
  <si>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</si>
  <si>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</si>
  <si>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</si>
  <si>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</si>
  <si>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</si>
  <si>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</si>
  <si>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</si>
  <si>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</si>
  <si>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</si>
  <si>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</si>
  <si>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</si>
  <si>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</si>
  <si>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</si>
  <si>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</si>
  <si>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</si>
  <si>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</si>
  <si>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</si>
  <si>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</si>
  <si>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</si>
  <si>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</si>
  <si>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</si>
  <si>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</si>
  <si>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</si>
  <si>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</si>
  <si>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</si>
  <si>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</si>
  <si>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</si>
  <si>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</si>
  <si>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</si>
  <si>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</si>
  <si>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</si>
  <si>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</si>
  <si>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</si>
  <si>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</si>
  <si>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</si>
  <si>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</si>
  <si>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</si>
  <si>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</si>
  <si>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</si>
  <si>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</si>
  <si>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</si>
  <si>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</si>
  <si>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</si>
  <si>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</si>
  <si>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</si>
  <si>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</si>
  <si>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</si>
  <si>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</si>
  <si>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</si>
  <si>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</si>
  <si>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</si>
  <si>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</si>
  <si>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</si>
  <si>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</si>
  <si>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</si>
  <si>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</si>
  <si>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</si>
  <si>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</si>
  <si>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</si>
  <si>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</si>
  <si>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</si>
  <si>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</si>
  <si>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</si>
  <si>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</si>
  <si>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</si>
  <si>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</si>
  <si>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</si>
  <si>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</si>
  <si>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</si>
  <si>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</si>
  <si>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</si>
  <si>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</si>
  <si>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</si>
  <si>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</si>
  <si>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</si>
  <si>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</si>
  <si>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</si>
  <si>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</si>
  <si>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</si>
  <si>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</si>
  <si>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</si>
  <si>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</si>
  <si>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</si>
  <si>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</si>
  <si>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</si>
  <si>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</si>
  <si>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</si>
  <si>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</si>
  <si>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</si>
  <si>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</si>
  <si>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</si>
  <si>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</si>
  <si>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</si>
  <si>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</si>
  <si>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</si>
  <si>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</si>
  <si>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</si>
  <si>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</si>
  <si>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</si>
  <si>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</si>
  <si>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</si>
  <si>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</si>
  <si>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</si>
  <si>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</si>
  <si>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</si>
  <si>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</si>
  <si>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</si>
  <si>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</si>
  <si>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</si>
  <si>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</si>
  <si>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</si>
  <si>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</si>
  <si>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</si>
  <si>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</si>
  <si>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</si>
  <si>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</si>
  <si>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</si>
  <si>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</si>
  <si>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</si>
  <si>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</si>
  <si>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</si>
  <si>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</si>
  <si>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</si>
  <si>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</si>
  <si>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</si>
  <si>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</si>
  <si>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</si>
  <si>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</si>
  <si>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</si>
  <si>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</si>
  <si>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</si>
  <si>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</si>
  <si>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</si>
  <si>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</si>
  <si>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</si>
  <si>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</si>
  <si>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</si>
  <si>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</si>
  <si>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</si>
  <si>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</si>
  <si>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</si>
  <si>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</si>
  <si>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</si>
  <si>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</si>
  <si>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</si>
  <si>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</si>
  <si>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</si>
  <si>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</si>
  <si>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</si>
  <si>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</si>
  <si>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</si>
  <si>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</si>
  <si>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</si>
  <si>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</si>
  <si>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</si>
  <si>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</si>
  <si>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</si>
  <si>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</si>
  <si>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</si>
  <si>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</si>
  <si>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</si>
  <si>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</si>
  <si>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</si>
  <si>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</si>
  <si>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</si>
  <si>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</si>
  <si>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</si>
  <si>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</si>
  <si>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</si>
  <si>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</si>
  <si>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</si>
  <si>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</si>
  <si>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</si>
  <si>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</si>
  <si>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</si>
  <si>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</si>
  <si>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</si>
  <si>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</si>
  <si>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</si>
  <si>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</si>
  <si>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</si>
  <si>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</si>
  <si>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</si>
  <si>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</si>
  <si>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</si>
  <si>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</si>
  <si>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</si>
  <si>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</si>
  <si>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</si>
  <si>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</si>
  <si>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</si>
  <si>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</si>
  <si>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</si>
  <si>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</si>
  <si>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</si>
  <si>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</si>
  <si>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</si>
  <si>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</si>
  <si>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</si>
  <si>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</si>
  <si>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</si>
  <si>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</si>
  <si>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</si>
  <si>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</si>
  <si>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</si>
  <si>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</si>
  <si>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</si>
  <si>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</si>
  <si>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</si>
  <si>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</si>
  <si>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</si>
  <si>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</si>
  <si>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</si>
  <si>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</si>
  <si>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</si>
  <si>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</si>
  <si>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</si>
  <si>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</si>
  <si>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</si>
  <si>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</si>
  <si>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</si>
  <si>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</si>
  <si>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</si>
  <si>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</si>
  <si>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</si>
  <si>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</si>
  <si>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</si>
  <si>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</si>
  <si>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</si>
  <si>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</si>
  <si>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</si>
  <si>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</si>
  <si>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</si>
  <si>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</si>
  <si>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</si>
  <si>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</si>
  <si>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</si>
  <si>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</si>
  <si>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</si>
  <si>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</si>
  <si>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</si>
  <si>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</si>
  <si>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</si>
  <si>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</si>
  <si>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</si>
  <si>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</si>
  <si>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</si>
  <si>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</si>
  <si>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</si>
  <si>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</si>
  <si>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</si>
  <si>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</si>
  <si>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</si>
  <si>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</si>
  <si>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</si>
  <si>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</si>
  <si>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</si>
  <si>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</si>
  <si>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</si>
  <si>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</si>
  <si>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</si>
  <si>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</si>
  <si>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</si>
  <si>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</si>
  <si>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</si>
  <si>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</si>
  <si>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</si>
  <si>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</si>
  <si>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</si>
  <si>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</si>
  <si>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</si>
  <si>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</si>
  <si>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</si>
  <si>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</si>
  <si>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</si>
  <si>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</si>
  <si>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</si>
  <si>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</si>
  <si>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</si>
  <si>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</si>
  <si>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</si>
  <si>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</si>
  <si>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</si>
  <si>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</si>
  <si>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</si>
  <si>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</si>
  <si>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</si>
  <si>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</si>
  <si>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</si>
  <si>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</si>
  <si>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</si>
  <si>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</si>
  <si>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</si>
  <si>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</si>
  <si>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</si>
  <si>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</si>
  <si>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</si>
  <si>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</si>
  <si>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</si>
  <si>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</si>
  <si>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</si>
  <si>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</si>
  <si>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</si>
  <si>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</si>
  <si>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</si>
  <si>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</si>
  <si>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</si>
  <si>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</si>
  <si>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</si>
  <si>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</si>
  <si>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</si>
  <si>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</si>
  <si>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</si>
  <si>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</si>
  <si>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</si>
  <si>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</si>
  <si>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</si>
  <si>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</si>
  <si>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</si>
  <si>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</si>
  <si>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</si>
  <si>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</si>
  <si>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</si>
  <si>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</si>
  <si>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</si>
  <si>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</si>
  <si>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</si>
  <si>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</si>
  <si>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</si>
  <si>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</si>
  <si>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</si>
  <si>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</si>
  <si>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</si>
  <si>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</si>
  <si>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</si>
  <si>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</si>
  <si>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</si>
  <si>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</si>
  <si>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</si>
  <si>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</si>
  <si>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</si>
  <si>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</si>
  <si>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</si>
  <si>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</si>
  <si>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</si>
  <si>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</si>
  <si>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</si>
  <si>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</si>
  <si>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</si>
  <si>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</si>
  <si>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</si>
  <si>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</si>
  <si>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</si>
  <si>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</si>
  <si>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</si>
  <si>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</si>
  <si>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</si>
  <si>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</si>
  <si>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</si>
  <si>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</si>
  <si>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</si>
  <si>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</si>
  <si>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</si>
  <si>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</si>
  <si>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</si>
  <si>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</si>
  <si>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</si>
  <si>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</si>
  <si>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</si>
  <si>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</si>
  <si>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</si>
  <si>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</si>
  <si>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</si>
  <si>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</si>
  <si>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</si>
  <si>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</si>
  <si>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</si>
  <si>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</si>
  <si>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</si>
  <si>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</si>
  <si>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</si>
  <si>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</si>
  <si>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</si>
  <si>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</si>
  <si>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</si>
  <si>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</si>
  <si>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</si>
  <si>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</si>
  <si>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</si>
  <si>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</si>
  <si>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</si>
  <si>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</si>
  <si>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</si>
  <si>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</si>
  <si>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</si>
  <si>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</si>
  <si>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</si>
  <si>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</si>
  <si>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</si>
  <si>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</si>
  <si>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</si>
  <si>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</si>
  <si>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</si>
  <si>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</si>
  <si>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</si>
  <si>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</si>
  <si>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</si>
  <si>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</si>
  <si>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</si>
  <si>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</si>
  <si>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</si>
  <si>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</si>
  <si>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</si>
  <si>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</si>
  <si>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</si>
  <si>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</si>
  <si>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</si>
  <si>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</si>
  <si>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</si>
  <si>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</si>
  <si>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</si>
  <si>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</si>
  <si>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</si>
  <si>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</si>
  <si>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</si>
  <si>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</si>
  <si>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</si>
  <si>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</si>
  <si>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</si>
  <si>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</si>
  <si>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</si>
  <si>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</si>
  <si>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</si>
  <si>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</si>
  <si>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</si>
  <si>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</si>
  <si>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</si>
  <si>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</si>
  <si>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</si>
  <si>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</si>
  <si>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</si>
  <si>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</si>
  <si>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</si>
  <si>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</si>
  <si>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</si>
  <si>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</si>
  <si>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</si>
  <si>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</si>
  <si>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</si>
  <si>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</si>
  <si>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</si>
  <si>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</si>
  <si>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</si>
  <si>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</si>
  <si>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</si>
  <si>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</si>
  <si>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</si>
  <si>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</si>
  <si>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</si>
  <si>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</si>
  <si>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</si>
  <si>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</si>
  <si>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</si>
  <si>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</si>
  <si>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</si>
  <si>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</si>
  <si>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</si>
  <si>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</si>
  <si>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</si>
  <si>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</si>
  <si>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</si>
  <si>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</si>
  <si>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</si>
  <si>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</si>
  <si>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</si>
  <si>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</si>
  <si>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</si>
  <si>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</si>
  <si>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</si>
  <si>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</si>
  <si>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</si>
  <si>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</si>
  <si>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</si>
  <si>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</si>
  <si>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</si>
  <si>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</si>
  <si>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</si>
  <si>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</si>
  <si>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</si>
  <si>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</si>
  <si>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</si>
  <si>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</si>
  <si>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</si>
  <si>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</si>
  <si>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</si>
  <si>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</si>
  <si>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</si>
  <si>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</si>
  <si>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</si>
  <si>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</si>
  <si>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</si>
  <si>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</si>
  <si>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</si>
  <si>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</si>
  <si>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</si>
  <si>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</si>
  <si>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</si>
  <si>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</si>
  <si>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</si>
  <si>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</si>
  <si>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</si>
  <si>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</si>
  <si>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</si>
  <si>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</si>
  <si>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</si>
  <si>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</si>
  <si>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</si>
  <si>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</si>
  <si>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</si>
  <si>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</si>
  <si>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</si>
  <si>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</si>
  <si>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</si>
  <si>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</si>
  <si>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</si>
  <si>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</si>
  <si>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</si>
  <si>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</si>
  <si>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</si>
  <si>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</si>
  <si>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</si>
  <si>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</si>
  <si>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</si>
  <si>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</si>
  <si>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</si>
  <si>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</si>
  <si>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</si>
  <si>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</si>
  <si>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</si>
  <si>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</si>
  <si>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</si>
  <si>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</si>
  <si>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</si>
  <si>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</si>
  <si>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</si>
  <si>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</si>
  <si>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</si>
  <si>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</si>
  <si>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</si>
  <si>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</si>
  <si>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</si>
  <si>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</si>
  <si>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</si>
  <si>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</si>
  <si>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</si>
  <si>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</si>
  <si>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</si>
  <si>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</si>
  <si>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</si>
  <si>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</si>
  <si>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</si>
  <si>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</si>
  <si>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</si>
  <si>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</si>
  <si>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</si>
  <si>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</si>
  <si>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</si>
  <si>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</si>
  <si>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</si>
  <si>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</si>
  <si>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</si>
  <si>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</si>
  <si>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</si>
  <si>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</si>
  <si>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</si>
  <si>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</si>
  <si>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</si>
  <si>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</si>
  <si>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</si>
  <si>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</si>
  <si>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</si>
  <si>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</si>
  <si>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</si>
  <si>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</si>
  <si>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</si>
  <si>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</si>
  <si>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</si>
  <si>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</si>
  <si>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</si>
  <si>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</si>
  <si>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</si>
  <si>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</si>
  <si>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</si>
  <si>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</si>
  <si>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</si>
  <si>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</si>
  <si>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</si>
  <si>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</si>
  <si>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</si>
  <si>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</si>
  <si>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</si>
  <si>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</si>
  <si>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</si>
  <si>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</si>
  <si>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</si>
  <si>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</si>
  <si>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</si>
  <si>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</si>
  <si>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</si>
  <si>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</si>
  <si>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</si>
  <si>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</si>
  <si>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</si>
  <si>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</si>
  <si>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</si>
  <si>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</si>
  <si>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</si>
  <si>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</si>
  <si>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</si>
  <si>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</si>
  <si>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</si>
  <si>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</si>
  <si>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</si>
  <si>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</si>
  <si>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</si>
  <si>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</si>
  <si>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</si>
  <si>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</si>
  <si>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</si>
  <si>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</si>
  <si>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</si>
  <si>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</si>
  <si>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</si>
  <si>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</si>
  <si>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</si>
  <si>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</si>
  <si>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</si>
  <si>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</si>
  <si>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</si>
  <si>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</si>
  <si>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</si>
  <si>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</si>
  <si>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</si>
  <si>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</si>
  <si>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</si>
  <si>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</si>
  <si>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</si>
  <si>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</si>
  <si>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</si>
  <si>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</si>
  <si>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</si>
  <si>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</si>
  <si>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</si>
  <si>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</si>
  <si>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</si>
  <si>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</si>
  <si>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</si>
  <si>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</si>
  <si>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</si>
  <si>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</si>
  <si>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</si>
  <si>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</si>
  <si>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</si>
  <si>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</si>
  <si>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</si>
  <si>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</si>
  <si>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</si>
  <si>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</si>
  <si>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</si>
  <si>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</si>
  <si>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</si>
  <si>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</si>
  <si>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</si>
  <si>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</si>
  <si>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</si>
  <si>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</si>
  <si>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</si>
  <si>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</si>
  <si>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</si>
  <si>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</si>
  <si>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</si>
  <si>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</si>
  <si>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</si>
  <si>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</si>
  <si>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</si>
  <si>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</si>
  <si>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</si>
  <si>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</si>
  <si>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</si>
  <si>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</si>
  <si>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</si>
  <si>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</si>
  <si>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</si>
  <si>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</si>
  <si>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</si>
  <si>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</si>
  <si>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</si>
  <si>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</si>
  <si>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</si>
  <si>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</si>
  <si>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</si>
  <si>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</si>
  <si>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</si>
  <si>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</si>
  <si>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</si>
  <si>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</si>
  <si>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</si>
  <si>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</si>
  <si>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</si>
  <si>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</si>
  <si>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</si>
  <si>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</si>
  <si>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</si>
  <si>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</si>
  <si>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</si>
  <si>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</si>
  <si>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</si>
  <si>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</si>
  <si>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</si>
  <si>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</si>
  <si>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</si>
  <si>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</si>
  <si>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</si>
  <si>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</si>
  <si>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</si>
  <si>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</si>
  <si>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</si>
  <si>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</si>
  <si>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</si>
  <si>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</si>
  <si>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</si>
  <si>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</si>
  <si>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</si>
  <si>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</si>
  <si>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</si>
  <si>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</si>
  <si>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</si>
  <si>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</si>
  <si>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</si>
  <si>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</si>
  <si>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</si>
  <si>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</si>
  <si>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</si>
  <si>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</si>
  <si>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</si>
  <si>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</si>
  <si>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</si>
  <si>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</si>
  <si>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</si>
  <si>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</si>
  <si>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</si>
  <si>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</si>
  <si>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</si>
  <si>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</si>
  <si>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</si>
  <si>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</si>
  <si>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</si>
  <si>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</si>
  <si>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</si>
  <si>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</si>
  <si>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</si>
  <si>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</si>
  <si>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</si>
  <si>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</si>
  <si>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</si>
  <si>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</si>
  <si>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</si>
  <si>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</si>
  <si>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</si>
  <si>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</si>
  <si>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</si>
  <si>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</si>
  <si>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</si>
  <si>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</si>
  <si>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</si>
  <si>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</si>
  <si>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</si>
  <si>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</si>
  <si>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</si>
  <si>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</si>
  <si>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</si>
  <si>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</si>
  <si>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</si>
  <si>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</si>
  <si>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</si>
  <si>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</si>
  <si>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</si>
  <si>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</si>
  <si>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</si>
  <si>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</si>
  <si>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</si>
  <si>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</si>
  <si>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</si>
  <si>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</si>
  <si>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</si>
  <si>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</si>
  <si>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</si>
  <si>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</si>
  <si>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</si>
  <si>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</si>
  <si>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</si>
  <si>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</si>
  <si>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</si>
  <si>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</si>
  <si>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</si>
  <si>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</si>
  <si>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</si>
  <si>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</si>
  <si>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</si>
  <si>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</si>
  <si>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</si>
  <si>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</si>
  <si>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</si>
  <si>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</si>
  <si>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</si>
  <si>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</si>
  <si>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</si>
  <si>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</si>
  <si>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</si>
  <si>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</si>
  <si>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</si>
  <si>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</si>
  <si>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</si>
  <si>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</si>
  <si>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</si>
  <si>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</si>
  <si>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</si>
  <si>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</si>
  <si>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</si>
  <si>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</si>
  <si>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</si>
  <si>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</si>
  <si>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</si>
  <si>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</si>
  <si>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</si>
  <si>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</si>
  <si>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</si>
  <si>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</si>
  <si>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</si>
  <si>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</si>
  <si>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</si>
  <si>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</si>
  <si>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</si>
  <si>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</si>
  <si>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</si>
  <si>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</si>
  <si>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</si>
  <si>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</si>
  <si>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</si>
  <si>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</si>
  <si>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</si>
  <si>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</si>
  <si>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</si>
  <si>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</si>
  <si>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</si>
  <si>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</si>
  <si>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</si>
  <si>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</si>
  <si>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</si>
  <si>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</si>
  <si>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</si>
  <si>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</si>
  <si>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</si>
  <si>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</si>
  <si>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</si>
  <si>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</si>
  <si>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</si>
  <si>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</si>
  <si>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</si>
  <si>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</si>
  <si>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</si>
  <si>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</si>
  <si>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</si>
  <si>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</si>
  <si>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</si>
  <si>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</si>
  <si>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</si>
  <si>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</si>
  <si>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</si>
  <si>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</si>
  <si>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</si>
  <si>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</si>
  <si>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</si>
  <si>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</si>
  <si>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</si>
  <si>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</si>
  <si>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</si>
  <si>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</si>
  <si>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</si>
  <si>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</si>
  <si>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</si>
  <si>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</si>
  <si>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</si>
  <si>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</si>
  <si>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</si>
  <si>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</si>
  <si>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</si>
  <si>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</si>
  <si>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</si>
  <si>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</si>
  <si>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</si>
  <si>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</si>
  <si>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</si>
  <si>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</si>
  <si>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</si>
  <si>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</si>
  <si>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</si>
  <si>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</si>
  <si>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</si>
  <si>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</si>
  <si>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</si>
  <si>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</si>
  <si>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</si>
  <si>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</si>
  <si>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</si>
  <si>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</si>
  <si>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</si>
  <si>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</si>
  <si>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</si>
  <si>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</si>
  <si>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</si>
  <si>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</si>
  <si>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</si>
  <si>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</si>
  <si>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</si>
  <si>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</si>
  <si>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</si>
  <si>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</si>
  <si>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</si>
  <si>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</si>
  <si>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</si>
  <si>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</si>
  <si>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</si>
  <si>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</si>
  <si>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</si>
  <si>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</si>
  <si>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</si>
  <si>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</si>
  <si>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</si>
  <si>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</si>
  <si>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</si>
  <si>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</si>
  <si>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</si>
  <si>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</si>
  <si>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</si>
  <si>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</si>
  <si>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</si>
  <si>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</si>
  <si>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</si>
  <si>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</si>
  <si>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</si>
  <si>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</si>
  <si>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</si>
  <si>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</si>
  <si>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</si>
  <si>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</si>
  <si>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</si>
  <si>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</si>
  <si>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</si>
  <si>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</si>
  <si>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</si>
  <si>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</si>
  <si>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</si>
  <si>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</si>
  <si>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</si>
  <si>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</si>
  <si>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</si>
  <si>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</si>
  <si>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</si>
  <si>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</si>
  <si>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</si>
  <si>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</si>
  <si>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</si>
  <si>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</si>
  <si>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</si>
  <si>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</si>
  <si>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</si>
  <si>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</si>
  <si>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</si>
  <si>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</si>
  <si>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</si>
  <si>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</si>
  <si>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</si>
  <si>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</si>
  <si>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</si>
  <si>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</si>
  <si>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</si>
  <si>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</si>
  <si>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</si>
  <si>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</si>
  <si>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</si>
  <si>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</si>
  <si>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</si>
  <si>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</si>
  <si>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</si>
  <si>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</si>
  <si>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</si>
  <si>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</si>
  <si>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</si>
  <si>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</si>
  <si>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</si>
  <si>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</si>
  <si>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</si>
  <si>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</si>
  <si>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</si>
  <si>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</si>
  <si>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</si>
  <si>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</si>
  <si>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</si>
  <si>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</si>
  <si>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</si>
  <si>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</si>
  <si>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</si>
  <si>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</si>
  <si>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</si>
  <si>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</si>
  <si>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</si>
  <si>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</si>
  <si>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</si>
  <si>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</si>
  <si>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</si>
  <si>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</si>
  <si>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</si>
  <si>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</si>
  <si>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</si>
  <si>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</si>
  <si>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</si>
  <si>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</si>
  <si>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</si>
  <si>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</si>
  <si>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</si>
  <si>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</si>
  <si>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</si>
  <si>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</si>
  <si>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</si>
  <si>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</si>
  <si>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</si>
  <si>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</si>
  <si>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</si>
  <si>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</si>
  <si>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</si>
  <si>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</si>
  <si>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</si>
  <si>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</si>
  <si>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</si>
  <si>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</si>
  <si>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</si>
  <si>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</si>
  <si>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</si>
  <si>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</si>
  <si>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</si>
  <si>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</si>
  <si>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</si>
  <si>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</si>
  <si>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</si>
  <si>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</si>
  <si>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</si>
  <si>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</si>
  <si>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</si>
  <si>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</si>
  <si>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</si>
  <si>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</si>
  <si>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</si>
  <si>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</si>
  <si>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</si>
  <si>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</si>
  <si>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</si>
  <si>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</si>
  <si>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</si>
  <si>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</si>
  <si>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</si>
  <si>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</si>
  <si>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</si>
  <si>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</si>
  <si>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</si>
  <si>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</si>
  <si>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</si>
  <si>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</si>
  <si>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</si>
  <si>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</si>
  <si>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</si>
  <si>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</si>
  <si>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</si>
  <si>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</si>
  <si>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</si>
  <si>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</si>
  <si>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</si>
  <si>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</si>
  <si>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</si>
  <si>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</si>
  <si>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</si>
  <si>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</si>
  <si>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</si>
  <si>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</si>
  <si>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</si>
  <si>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</si>
  <si>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</si>
  <si>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</si>
  <si>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</si>
  <si>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</si>
  <si>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</si>
  <si>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</si>
  <si>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</si>
  <si>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</si>
  <si>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</si>
  <si>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</si>
  <si>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</si>
  <si>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</si>
  <si>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</si>
  <si>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</si>
  <si>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</si>
  <si>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</si>
  <si>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</si>
  <si>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</si>
  <si>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</si>
  <si>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</si>
  <si>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</si>
  <si>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</si>
  <si>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</si>
  <si>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</si>
  <si>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</si>
  <si>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</si>
  <si>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</si>
  <si>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</si>
  <si>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</si>
  <si>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</si>
  <si>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</si>
  <si>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</si>
  <si>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</si>
  <si>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</si>
  <si>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</si>
  <si>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</si>
  <si>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</si>
  <si>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</si>
  <si>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</si>
  <si>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</si>
  <si>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</si>
  <si>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</si>
  <si>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</si>
  <si>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</si>
  <si>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</si>
  <si>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</si>
  <si>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</si>
  <si>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</si>
  <si>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</si>
  <si>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</si>
  <si>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</si>
  <si>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</si>
  <si>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</si>
  <si>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</si>
  <si>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</si>
  <si>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</si>
  <si>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</si>
  <si>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</si>
  <si>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</si>
  <si>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</si>
  <si>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</si>
  <si>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</si>
  <si>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</si>
  <si>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</si>
  <si>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</si>
  <si>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</si>
  <si>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</si>
  <si>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</si>
  <si>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</si>
  <si>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</si>
  <si>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</si>
  <si>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</si>
  <si>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</si>
  <si>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</si>
  <si>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</si>
  <si>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</si>
  <si>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</si>
  <si>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</si>
  <si>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</si>
  <si>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</si>
  <si>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</si>
  <si>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</si>
  <si>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</si>
  <si>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</si>
  <si>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</si>
  <si>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</si>
  <si>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</si>
  <si>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</si>
  <si>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</si>
  <si>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</si>
  <si>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</si>
  <si>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</si>
  <si>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</si>
  <si>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</si>
  <si>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</si>
  <si>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</si>
  <si>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</si>
  <si>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</si>
  <si>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</si>
  <si>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</si>
  <si>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</si>
  <si>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</si>
  <si>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</si>
  <si>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</si>
  <si>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</si>
  <si>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</si>
  <si>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</si>
  <si>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</si>
  <si>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</si>
  <si>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</si>
  <si>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</si>
  <si>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</si>
  <si>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</si>
  <si>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</si>
  <si>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</si>
  <si>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</si>
  <si>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</si>
  <si>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</si>
  <si>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</si>
  <si>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</si>
  <si>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</si>
  <si>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</si>
  <si>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</si>
  <si>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</si>
  <si>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</si>
  <si>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</si>
  <si>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</si>
  <si>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</si>
  <si>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</si>
  <si>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</si>
  <si>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</si>
  <si>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</si>
  <si>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</si>
  <si>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</si>
  <si>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</si>
  <si>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</si>
  <si>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</si>
  <si>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</si>
  <si>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</si>
  <si>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</si>
  <si>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</si>
  <si>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</si>
  <si>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</si>
  <si>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</si>
  <si>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</si>
  <si>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</si>
  <si>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</si>
  <si>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</si>
  <si>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</si>
  <si>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</si>
  <si>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</si>
  <si>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</si>
  <si>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</si>
  <si>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</si>
  <si>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</si>
  <si>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</si>
  <si>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</si>
  <si>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</si>
  <si>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</si>
  <si>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</si>
  <si>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</si>
  <si>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</si>
  <si>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</si>
  <si>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</si>
  <si>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</si>
  <si>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</si>
  <si>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</si>
  <si>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</si>
  <si>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</si>
  <si>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</si>
  <si>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</si>
  <si>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</si>
  <si>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</si>
  <si>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</si>
  <si>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</si>
  <si>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</si>
  <si>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</si>
  <si>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</si>
  <si>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</si>
  <si>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</si>
  <si>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</si>
  <si>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</si>
  <si>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</si>
  <si>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</si>
  <si>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</si>
  <si>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</si>
  <si>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</si>
  <si>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</si>
  <si>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</si>
  <si>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</si>
  <si>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</si>
  <si>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</si>
  <si>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</si>
  <si>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</si>
  <si>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</si>
  <si>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</si>
  <si>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</si>
  <si>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</si>
  <si>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</si>
  <si>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</si>
  <si>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</si>
  <si>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</si>
  <si>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</si>
  <si>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</si>
  <si>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</si>
  <si>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</si>
  <si>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</si>
  <si>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</si>
  <si>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</si>
  <si>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</si>
  <si>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</si>
  <si>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</si>
  <si>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</si>
  <si>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</si>
  <si>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</si>
  <si>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</si>
  <si>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</si>
  <si>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</si>
  <si>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</si>
  <si>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</si>
  <si>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</si>
  <si>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</si>
  <si>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</si>
  <si>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</si>
  <si>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</si>
  <si>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</si>
  <si>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</si>
  <si>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</si>
  <si>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</si>
  <si>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</si>
  <si>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</si>
  <si>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</si>
  <si>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</si>
  <si>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</si>
  <si>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</si>
  <si>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</si>
  <si>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</si>
  <si>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</si>
  <si>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</si>
  <si>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</si>
  <si>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</si>
  <si>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</si>
  <si>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</si>
  <si>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</si>
  <si>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</si>
  <si>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</si>
  <si>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</si>
  <si>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</si>
  <si>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</si>
  <si>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</si>
  <si>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</si>
  <si>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</si>
  <si>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</si>
  <si>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</si>
  <si>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</si>
  <si>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</si>
  <si>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</si>
  <si>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</si>
  <si>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</si>
  <si>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</si>
  <si>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</si>
  <si>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</si>
  <si>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</si>
  <si>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</si>
  <si>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</si>
  <si>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</si>
  <si>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</si>
  <si>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</si>
  <si>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</si>
  <si>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</si>
  <si>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</si>
  <si>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</si>
  <si>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</si>
  <si>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</si>
  <si>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</si>
  <si>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</si>
  <si>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</si>
  <si>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</si>
  <si>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</si>
  <si>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</si>
  <si>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</si>
  <si>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</si>
  <si>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</si>
  <si>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</si>
  <si>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</si>
  <si>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</si>
  <si>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</si>
  <si>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</si>
  <si>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</si>
  <si>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</si>
  <si>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</si>
  <si>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</si>
  <si>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</si>
  <si>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</si>
  <si>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</si>
  <si>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</si>
  <si>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</si>
  <si>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</si>
  <si>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</si>
  <si>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</si>
  <si>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</si>
  <si>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</si>
  <si>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</si>
  <si>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</si>
  <si>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</si>
  <si>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</si>
  <si>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</si>
  <si>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</si>
  <si>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</si>
  <si>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</si>
  <si>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</si>
  <si>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</si>
  <si>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</si>
  <si>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</si>
  <si>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</si>
  <si>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</si>
  <si>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</si>
  <si>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</si>
  <si>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</si>
  <si>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</si>
  <si>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</si>
  <si>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</si>
  <si>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</si>
  <si>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</si>
  <si>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</si>
  <si>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</si>
  <si>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</si>
  <si>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</si>
  <si>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</si>
  <si>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</si>
  <si>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</si>
  <si>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</si>
  <si>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</si>
  <si>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</si>
  <si>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</si>
  <si>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</si>
  <si>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</si>
  <si>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</si>
  <si>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</si>
  <si>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</si>
  <si>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</si>
  <si>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</si>
  <si>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</si>
  <si>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</si>
  <si>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</si>
  <si>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</si>
  <si>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</si>
  <si>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</si>
  <si>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</si>
  <si>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</si>
  <si>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</si>
  <si>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</si>
  <si>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</si>
  <si>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</si>
  <si>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</si>
  <si>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</si>
  <si>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</si>
  <si>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</si>
  <si>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</si>
  <si>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</si>
  <si>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</si>
  <si>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</si>
  <si>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</si>
  <si>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</si>
  <si>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</si>
  <si>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</si>
  <si>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</si>
  <si>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</si>
  <si>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</si>
  <si>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</si>
  <si>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</si>
  <si>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</si>
  <si>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</si>
  <si>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</si>
  <si>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</si>
  <si>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</si>
  <si>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</si>
  <si>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</si>
  <si>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</si>
  <si>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</si>
  <si>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</si>
  <si>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</si>
  <si>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</si>
  <si>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</si>
  <si>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</si>
  <si>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</si>
  <si>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</si>
  <si>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</si>
  <si>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</si>
  <si>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</si>
  <si>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</si>
  <si>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</si>
  <si>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</si>
  <si>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</si>
  <si>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</si>
  <si>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</si>
  <si>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</si>
  <si>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</si>
  <si>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</si>
  <si>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</si>
  <si>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</si>
  <si>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</si>
  <si>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</si>
  <si>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</si>
  <si>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</si>
  <si>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</si>
  <si>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</si>
  <si>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</si>
  <si>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</si>
  <si>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</si>
  <si>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</si>
  <si>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</si>
  <si>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</si>
  <si>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</si>
  <si>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</si>
  <si>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</si>
  <si>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</si>
  <si>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</si>
  <si>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</si>
  <si>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</si>
  <si>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</si>
  <si>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</si>
  <si>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</si>
  <si>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</si>
  <si>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</si>
  <si>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</si>
  <si>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</si>
  <si>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</si>
  <si>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</si>
  <si>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</si>
  <si>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</si>
  <si>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</si>
  <si>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</si>
  <si>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</si>
  <si>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</si>
  <si>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</si>
  <si>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</si>
  <si>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</si>
  <si>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</si>
  <si>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</si>
  <si>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</si>
  <si>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</si>
  <si>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</si>
  <si>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</si>
  <si>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</si>
  <si>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</si>
  <si>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</si>
  <si>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</si>
  <si>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</si>
  <si>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</si>
  <si>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</si>
  <si>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</si>
  <si>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</si>
  <si>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</si>
  <si>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</si>
  <si>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</si>
  <si>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</si>
  <si>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</si>
  <si>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</si>
  <si>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</si>
  <si>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</si>
  <si>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</si>
  <si>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</si>
  <si>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</si>
  <si>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</si>
  <si>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</si>
  <si>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</si>
  <si>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</si>
  <si>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</si>
  <si>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</si>
  <si>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</si>
  <si>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</si>
  <si>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</si>
  <si>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</si>
  <si>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</si>
  <si>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</si>
  <si>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</si>
  <si>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</si>
  <si>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</si>
  <si>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</si>
  <si>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</si>
  <si>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</si>
  <si>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</si>
  <si>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</si>
  <si>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</si>
  <si>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</si>
  <si>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</si>
  <si>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</si>
  <si>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</si>
  <si>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</si>
  <si>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</si>
  <si>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</si>
  <si>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</si>
  <si>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</si>
  <si>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</si>
  <si>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</si>
  <si>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</si>
  <si>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</si>
  <si>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</si>
  <si>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</si>
  <si>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</si>
  <si>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</si>
  <si>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</si>
  <si>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</si>
  <si>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</si>
  <si>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</si>
  <si>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</si>
  <si>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</si>
  <si>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</si>
  <si>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</si>
  <si>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</si>
  <si>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</si>
  <si>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</si>
  <si>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</si>
  <si>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</si>
  <si>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</si>
  <si>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</si>
  <si>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</si>
  <si>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</si>
  <si>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</si>
  <si>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</si>
  <si>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</si>
  <si>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</si>
  <si>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</si>
  <si>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</si>
  <si>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</si>
  <si>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</si>
  <si>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</si>
  <si>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</si>
  <si>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</si>
  <si>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</si>
  <si>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</si>
  <si>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</si>
  <si>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</si>
  <si>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</si>
  <si>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</si>
  <si>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</si>
  <si>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</si>
  <si>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</si>
  <si>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</si>
  <si>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</si>
  <si>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</si>
  <si>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</si>
  <si>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</si>
  <si>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</si>
  <si>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</si>
  <si>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</si>
  <si>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</si>
  <si>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</si>
  <si>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</si>
  <si>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</si>
  <si>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</si>
  <si>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</si>
  <si>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</si>
  <si>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</si>
  <si>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</si>
  <si>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</si>
  <si>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</si>
  <si>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</si>
  <si>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</si>
  <si>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</si>
  <si>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</si>
  <si>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</si>
  <si>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</si>
  <si>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</si>
  <si>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</si>
  <si>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</si>
  <si>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</si>
  <si>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</si>
  <si>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</si>
  <si>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</si>
  <si>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</si>
  <si>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</si>
  <si>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</si>
  <si>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</si>
  <si>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</si>
  <si>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</si>
  <si>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</si>
  <si>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</si>
  <si>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</si>
  <si>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</si>
  <si>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</si>
  <si>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</si>
  <si>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</si>
  <si>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</si>
  <si>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</si>
  <si>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</si>
  <si>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</si>
  <si>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</si>
  <si>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</si>
  <si>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</si>
  <si>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</si>
  <si>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</si>
  <si>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</si>
  <si>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</si>
  <si>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</si>
  <si>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</si>
  <si>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</si>
  <si>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</si>
  <si>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</si>
  <si>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</si>
  <si>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</si>
  <si>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</si>
  <si>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</si>
  <si>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</si>
  <si>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</si>
  <si>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</si>
  <si>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</si>
  <si>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</si>
  <si>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</si>
  <si>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</si>
  <si>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</si>
  <si>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</si>
  <si>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</si>
  <si>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</si>
  <si>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</si>
  <si>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</si>
  <si>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</si>
  <si>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</si>
  <si>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</si>
  <si>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</si>
  <si>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</si>
  <si>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</si>
  <si>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</si>
  <si>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</si>
  <si>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</si>
  <si>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</si>
  <si>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</si>
  <si>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</si>
  <si>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</si>
  <si>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</si>
  <si>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</si>
  <si>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</si>
  <si>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</si>
  <si>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</si>
  <si>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</si>
  <si>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</si>
  <si>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</si>
  <si>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</si>
  <si>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</si>
  <si>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</si>
  <si>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</si>
  <si>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</si>
  <si>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</si>
  <si>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</si>
  <si>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</si>
  <si>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</si>
  <si>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</si>
  <si>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</si>
  <si>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</si>
  <si>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</si>
  <si>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</si>
  <si>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</si>
  <si>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</si>
  <si>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</si>
  <si>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</si>
  <si>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</si>
  <si>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</si>
  <si>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</si>
  <si>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</si>
  <si>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</si>
  <si>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</si>
  <si>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</si>
  <si>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</si>
  <si>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</si>
  <si>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</si>
  <si>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</si>
  <si>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</si>
  <si>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</si>
  <si>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</si>
  <si>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</si>
  <si>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</si>
  <si>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</si>
  <si>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</si>
  <si>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</si>
  <si>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</si>
  <si>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</si>
  <si>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</si>
  <si>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</si>
  <si>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</si>
  <si>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</si>
  <si>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</si>
  <si>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</si>
  <si>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</si>
  <si>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</si>
  <si>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</si>
  <si>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</si>
  <si>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</si>
  <si>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</si>
  <si>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</si>
  <si>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</si>
  <si>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</si>
  <si>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</si>
  <si>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</si>
  <si>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</si>
  <si>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</si>
  <si>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</si>
  <si>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</si>
  <si>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</si>
  <si>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</si>
  <si>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</si>
  <si>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</si>
  <si>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</si>
  <si>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</si>
  <si>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</si>
  <si>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</si>
  <si>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</si>
  <si>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</si>
  <si>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</si>
  <si>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</si>
  <si>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</si>
  <si>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</si>
  <si>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</si>
  <si>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</si>
  <si>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</si>
  <si>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</si>
  <si>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</si>
  <si>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</si>
  <si>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</si>
  <si>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</si>
  <si>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</si>
  <si>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</si>
  <si>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</si>
  <si>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</si>
  <si>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</si>
  <si>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</si>
  <si>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</si>
  <si>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</si>
  <si>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</si>
  <si>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</si>
  <si>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</si>
  <si>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</si>
  <si>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</si>
  <si>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</si>
  <si>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</si>
  <si>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</si>
  <si>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</si>
  <si>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</si>
  <si>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</si>
  <si>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</si>
  <si>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</si>
  <si>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</si>
  <si>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</si>
  <si>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</si>
  <si>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</si>
  <si>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</si>
  <si>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</si>
  <si>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</si>
  <si>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</si>
  <si>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</si>
  <si>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</si>
  <si>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</si>
  <si>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</si>
  <si>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</si>
  <si>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</si>
  <si>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</si>
  <si>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</si>
  <si>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</si>
  <si>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</si>
  <si>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</si>
  <si>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</si>
  <si>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</si>
  <si>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</si>
  <si>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</si>
  <si>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</si>
  <si>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</si>
  <si>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</si>
  <si>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</si>
  <si>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</si>
  <si>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</si>
  <si>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</si>
  <si>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</si>
  <si>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</si>
  <si>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</si>
  <si>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</si>
  <si>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</si>
  <si>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</si>
  <si>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</si>
  <si>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</si>
  <si>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</si>
  <si>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</si>
  <si>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</si>
  <si>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</si>
  <si>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</si>
  <si>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</si>
  <si>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</si>
  <si>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</si>
  <si>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</si>
  <si>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</si>
  <si>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</si>
  <si>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</si>
  <si>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</si>
  <si>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</si>
  <si>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</si>
  <si>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</si>
  <si>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</si>
  <si>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</si>
  <si>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</si>
  <si>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</si>
  <si>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</si>
  <si>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</si>
  <si>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</si>
  <si>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</si>
  <si>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</si>
  <si>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</si>
  <si>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</si>
  <si>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</si>
  <si>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</si>
  <si>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</si>
  <si>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</si>
  <si>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</si>
  <si>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</si>
  <si>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</si>
  <si>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</si>
  <si>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</si>
  <si>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</si>
  <si>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</si>
  <si>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</si>
  <si>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</si>
  <si>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</si>
  <si>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</si>
  <si>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</si>
  <si>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</si>
  <si>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</si>
  <si>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</si>
  <si>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</si>
  <si>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</si>
  <si>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</si>
  <si>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</si>
  <si>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</si>
  <si>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</si>
  <si>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</si>
  <si>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</si>
  <si>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</si>
  <si>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</si>
  <si>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</si>
  <si>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</si>
  <si>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</si>
  <si>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</si>
  <si>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</si>
  <si>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</si>
  <si>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</si>
  <si>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</si>
  <si>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</si>
  <si>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</si>
  <si>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</si>
  <si>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</si>
  <si>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</si>
  <si>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</si>
  <si>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</si>
  <si>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</si>
  <si>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</si>
  <si>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</si>
  <si>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</si>
  <si>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</si>
  <si>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</si>
  <si>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</si>
  <si>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</si>
  <si>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</si>
  <si>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</si>
  <si>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</si>
  <si>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</si>
  <si>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</si>
  <si>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</si>
  <si>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</si>
  <si>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</si>
  <si>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</si>
  <si>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</si>
  <si>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</si>
  <si>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</si>
  <si>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</si>
  <si>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</si>
  <si>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</si>
  <si>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</si>
  <si>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</si>
  <si>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</si>
  <si>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</si>
  <si>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</si>
  <si>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</si>
  <si>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</si>
  <si>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</si>
  <si>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</si>
  <si>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</si>
  <si>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</si>
  <si>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</si>
  <si>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</si>
  <si>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</si>
  <si>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</si>
  <si>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</si>
  <si>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</si>
  <si>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</si>
  <si>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</si>
  <si>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</si>
  <si>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</si>
  <si>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</si>
  <si>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</si>
  <si>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</si>
  <si>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</si>
  <si>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</si>
  <si>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</si>
  <si>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</si>
  <si>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</si>
  <si>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</si>
  <si>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</si>
  <si>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</si>
  <si>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</si>
  <si>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</si>
  <si>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</si>
  <si>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</si>
  <si>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</si>
  <si>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</si>
  <si>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</si>
  <si>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</si>
  <si>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</si>
  <si>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</si>
  <si>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</si>
  <si>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</si>
  <si>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</si>
  <si>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</si>
  <si>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</si>
  <si>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</si>
  <si>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</si>
  <si>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</si>
  <si>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</si>
  <si>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</si>
  <si>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</si>
  <si>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</si>
  <si>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</si>
  <si>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</si>
  <si>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</si>
  <si>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</si>
  <si>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</si>
  <si>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</si>
  <si>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</si>
  <si>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</si>
  <si>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</si>
  <si>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</si>
  <si>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</si>
  <si>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</si>
  <si>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</si>
  <si>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</si>
  <si>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</si>
  <si>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</si>
  <si>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</si>
  <si>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</si>
  <si>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</si>
  <si>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</si>
  <si>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</si>
  <si>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</si>
  <si>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</si>
  <si>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</si>
  <si>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</si>
  <si>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</si>
  <si>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</si>
  <si>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</si>
  <si>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</si>
  <si>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</si>
  <si>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</si>
  <si>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</si>
  <si>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</si>
  <si>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</si>
  <si>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</si>
  <si>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</si>
  <si>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</si>
  <si>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</si>
  <si>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</si>
  <si>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</si>
  <si>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</si>
  <si>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</si>
  <si>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</si>
  <si>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</si>
  <si>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</si>
  <si>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</si>
  <si>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</si>
  <si>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</si>
  <si>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</si>
  <si>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</si>
  <si>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</si>
  <si>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</si>
  <si>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</si>
  <si>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</si>
  <si>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</si>
  <si>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</si>
  <si>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</si>
  <si>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</si>
  <si>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</si>
  <si>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</si>
  <si>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</si>
  <si>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</si>
  <si>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</si>
  <si>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</si>
  <si>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</si>
  <si>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</si>
  <si>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</si>
  <si>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</si>
  <si>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</si>
  <si>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</si>
  <si>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</si>
  <si>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</si>
  <si>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</si>
  <si>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</si>
  <si>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</si>
  <si>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</si>
  <si>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</si>
  <si>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</si>
  <si>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</si>
  <si>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</si>
  <si>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</si>
  <si>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</si>
  <si>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</si>
  <si>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</si>
  <si>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</si>
  <si>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</si>
  <si>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</si>
  <si>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</si>
  <si>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</si>
  <si>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</si>
  <si>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</si>
  <si>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</si>
  <si>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</si>
  <si>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</si>
  <si>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</si>
  <si>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</si>
  <si>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</si>
  <si>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</si>
  <si>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</si>
  <si>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</si>
  <si>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</si>
  <si>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</si>
  <si>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</si>
  <si>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</si>
  <si>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</si>
  <si>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</si>
  <si>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</si>
  <si>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</si>
  <si>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</si>
  <si>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</si>
  <si>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</si>
  <si>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</si>
  <si>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</si>
  <si>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</si>
  <si>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</si>
  <si>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</si>
  <si>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</si>
  <si>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</si>
  <si>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</si>
  <si>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</si>
  <si>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</si>
  <si>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</si>
  <si>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</si>
  <si>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</si>
  <si>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</si>
  <si>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</si>
  <si>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</si>
  <si>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</si>
  <si>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</si>
  <si>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</si>
  <si>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</si>
  <si>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</si>
  <si>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</si>
  <si>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</si>
  <si>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</si>
  <si>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</si>
  <si>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</si>
  <si>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</si>
  <si>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</si>
  <si>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</si>
  <si>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</si>
  <si>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</si>
  <si>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</si>
  <si>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</si>
  <si>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</si>
  <si>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</si>
  <si>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</si>
  <si>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</si>
  <si>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</si>
  <si>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</si>
  <si>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</si>
  <si>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</si>
  <si>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</si>
  <si>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</si>
  <si>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</si>
  <si>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</si>
  <si>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</si>
  <si>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</si>
  <si>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</si>
  <si>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</si>
  <si>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</si>
  <si>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</si>
  <si>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</si>
  <si>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</si>
  <si>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</si>
  <si>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</si>
  <si>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</si>
  <si>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</si>
  <si>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</si>
  <si>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</si>
  <si>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</si>
  <si>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</si>
  <si>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</si>
  <si>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</si>
  <si>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</si>
  <si>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</si>
  <si>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</si>
  <si>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</si>
  <si>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</si>
  <si>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</si>
  <si>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</si>
  <si>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</si>
  <si>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</si>
  <si>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</si>
  <si>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</si>
  <si>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</si>
  <si>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</si>
  <si>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</si>
  <si>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</si>
  <si>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</si>
  <si>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</si>
  <si>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</si>
  <si>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</si>
  <si>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</si>
  <si>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</si>
  <si>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</si>
  <si>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</si>
  <si>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</si>
  <si>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</si>
  <si>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</si>
  <si>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</si>
  <si>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</si>
  <si>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</si>
  <si>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</si>
  <si>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</si>
  <si>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</si>
  <si>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</si>
  <si>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</si>
  <si>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</si>
  <si>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</si>
  <si>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</si>
  <si>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</si>
  <si>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</si>
  <si>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</si>
  <si>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</si>
  <si>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</si>
  <si>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</si>
  <si>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</si>
  <si>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</si>
  <si>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</si>
  <si>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</si>
  <si>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</si>
  <si>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</si>
  <si>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</si>
  <si>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</si>
  <si>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</si>
  <si>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</si>
  <si>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</si>
  <si>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</si>
  <si>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</si>
  <si>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</si>
  <si>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</si>
  <si>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</si>
  <si>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</si>
  <si>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</si>
  <si>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</si>
  <si>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</si>
  <si>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</si>
  <si>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</si>
  <si>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</si>
  <si>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</si>
  <si>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</si>
  <si>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</si>
  <si>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</si>
  <si>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</si>
  <si>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</si>
  <si>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</si>
  <si>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</si>
  <si>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</si>
  <si>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</si>
  <si>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</si>
  <si>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</si>
  <si>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</si>
  <si>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</si>
  <si>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</si>
  <si>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</si>
  <si>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</si>
  <si>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</si>
  <si>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</si>
  <si>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</si>
  <si>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</si>
  <si>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</si>
  <si>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</si>
  <si>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</si>
  <si>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</si>
  <si>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</si>
  <si>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</si>
  <si>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</si>
  <si>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</si>
  <si>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</si>
  <si>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</si>
  <si>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</si>
  <si>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</si>
  <si>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</si>
  <si>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</si>
  <si>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</si>
  <si>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</si>
  <si>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</si>
  <si>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</si>
  <si>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</si>
  <si>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</si>
  <si>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</si>
  <si>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</si>
  <si>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</si>
  <si>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</si>
  <si>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</si>
  <si>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</si>
  <si>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</si>
  <si>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</si>
  <si>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</si>
  <si>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</si>
  <si>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</si>
  <si>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</si>
  <si>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</si>
  <si>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</si>
  <si>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</si>
  <si>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</si>
  <si>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</si>
  <si>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</si>
  <si>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</si>
  <si>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</si>
  <si>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</si>
  <si>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</si>
  <si>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</si>
  <si>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</si>
  <si>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</si>
  <si>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</si>
  <si>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</si>
  <si>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</si>
  <si>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</si>
  <si>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</si>
  <si>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</si>
  <si>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</si>
  <si>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</si>
  <si>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</si>
  <si>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</si>
  <si>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</si>
  <si>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</si>
  <si>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</si>
  <si>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</si>
  <si>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</si>
  <si>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</si>
  <si>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</si>
  <si>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</si>
  <si>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</si>
  <si>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</si>
  <si>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</si>
  <si>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</si>
  <si>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</si>
  <si>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</si>
  <si>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</si>
  <si>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</si>
  <si>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</si>
  <si>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</si>
  <si>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</si>
  <si>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</si>
  <si>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</si>
  <si>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</si>
  <si>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</si>
  <si>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</si>
  <si>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</si>
  <si>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</si>
  <si>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</si>
  <si>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</si>
  <si>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</si>
  <si>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</si>
  <si>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</si>
  <si>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</si>
  <si>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</si>
  <si>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</si>
  <si>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</si>
  <si>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</si>
  <si>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</si>
  <si>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</si>
  <si>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</si>
  <si>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</si>
  <si>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</si>
  <si>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</si>
  <si>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</si>
  <si>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</si>
  <si>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</si>
  <si>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</si>
  <si>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</si>
  <si>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</si>
  <si>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</si>
  <si>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</si>
  <si>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</si>
  <si>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</si>
  <si>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</si>
  <si>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</si>
  <si>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</si>
  <si>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</si>
  <si>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</si>
  <si>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</si>
  <si>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</si>
  <si>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</si>
  <si>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</si>
  <si>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</si>
  <si>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</si>
  <si>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</si>
  <si>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</si>
  <si>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</si>
  <si>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</si>
  <si>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</si>
  <si>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</si>
  <si>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</si>
  <si>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</si>
  <si>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</si>
  <si>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</si>
  <si>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</si>
  <si>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</si>
  <si>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</si>
  <si>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</si>
  <si>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</si>
  <si>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</si>
  <si>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</si>
  <si>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</si>
  <si>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</si>
  <si>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</si>
  <si>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</si>
  <si>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</si>
  <si>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</si>
  <si>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</si>
  <si>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</si>
  <si>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</si>
  <si>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</si>
  <si>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</si>
  <si>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</si>
  <si>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</si>
  <si>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</si>
  <si>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</si>
  <si>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</si>
  <si>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</si>
  <si>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</si>
  <si>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</si>
  <si>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</si>
  <si>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</si>
  <si>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</si>
  <si>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</si>
  <si>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</si>
  <si>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</si>
  <si>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</si>
  <si>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</si>
  <si>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</si>
  <si>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</si>
  <si>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</si>
  <si>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</si>
  <si>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</si>
  <si>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</si>
  <si>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</si>
  <si>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</si>
  <si>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</si>
  <si>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</si>
  <si>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</si>
  <si>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</si>
  <si>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</si>
  <si>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</si>
  <si>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</si>
  <si>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</si>
  <si>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</si>
  <si>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</si>
  <si>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</si>
  <si>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</si>
  <si>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</si>
  <si>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</si>
  <si>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</si>
  <si>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</si>
  <si>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</si>
  <si>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</si>
  <si>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</si>
  <si>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</si>
  <si>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</si>
  <si>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</si>
  <si>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</si>
  <si>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</si>
  <si>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</si>
  <si>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</si>
  <si>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</si>
  <si>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</si>
  <si>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</si>
  <si>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</si>
  <si>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</si>
  <si>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</si>
  <si>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</si>
  <si>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</si>
  <si>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</si>
  <si>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</si>
  <si>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</si>
  <si>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</si>
  <si>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</si>
  <si>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</si>
  <si>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</si>
  <si>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</si>
  <si>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</si>
  <si>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</si>
  <si>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</si>
  <si>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</si>
  <si>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</si>
  <si>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</si>
  <si>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</si>
  <si>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</si>
  <si>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</si>
  <si>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</si>
  <si>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</si>
  <si>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</si>
  <si>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</si>
  <si>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</si>
  <si>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</si>
  <si>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</si>
  <si>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</si>
  <si>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</si>
  <si>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</si>
  <si>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</si>
  <si>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</si>
  <si>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</si>
  <si>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</si>
  <si>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</si>
  <si>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</si>
  <si>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</si>
  <si>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</si>
  <si>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</si>
  <si>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</si>
  <si>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</si>
  <si>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</si>
  <si>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</si>
  <si>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</si>
  <si>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</si>
  <si>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</si>
  <si>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</si>
  <si>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</si>
  <si>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</si>
  <si>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</si>
  <si>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</si>
  <si>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</si>
  <si>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</si>
  <si>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</si>
  <si>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</si>
  <si>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</si>
  <si>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</si>
  <si>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</si>
  <si>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</si>
  <si>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</si>
  <si>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</si>
  <si>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</si>
  <si>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</si>
  <si>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</si>
  <si>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</si>
  <si>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</si>
  <si>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</si>
  <si>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</si>
  <si>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</si>
  <si>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</si>
  <si>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</si>
  <si>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</si>
  <si>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</si>
  <si>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</si>
  <si>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</si>
  <si>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</si>
  <si>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</si>
  <si>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</si>
  <si>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</si>
  <si>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</si>
  <si>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</si>
  <si>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</si>
  <si>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</si>
  <si>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</si>
  <si>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</si>
  <si>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</si>
  <si>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</si>
  <si>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</si>
  <si>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</si>
  <si>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</si>
  <si>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</si>
  <si>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</si>
  <si>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</si>
  <si>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</si>
  <si>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</si>
  <si>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</si>
  <si>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</si>
  <si>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</si>
  <si>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</si>
  <si>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</si>
  <si>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</si>
  <si>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</si>
  <si>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</si>
  <si>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</si>
  <si>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</si>
  <si>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</si>
  <si>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</si>
  <si>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</si>
  <si>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</si>
  <si>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</si>
  <si>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</si>
  <si>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</si>
  <si>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</si>
  <si>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</si>
  <si>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</si>
  <si>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</si>
  <si>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</si>
  <si>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</si>
  <si>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</si>
  <si>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</si>
  <si>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</si>
  <si>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</si>
  <si>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</si>
  <si>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</si>
  <si>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</si>
  <si>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</si>
  <si>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</si>
  <si>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</si>
  <si>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</si>
  <si>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</si>
  <si>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</si>
  <si>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</si>
  <si>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</si>
  <si>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</si>
  <si>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</si>
  <si>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</si>
  <si>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</si>
  <si>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</si>
  <si>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</si>
  <si>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</si>
  <si>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</si>
  <si>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</si>
  <si>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</si>
  <si>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</si>
  <si>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</si>
  <si>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</si>
  <si>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</si>
  <si>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</si>
  <si>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</si>
  <si>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</si>
  <si>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</si>
  <si>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</si>
  <si>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</si>
  <si>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</si>
  <si>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</si>
  <si>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</si>
  <si>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</si>
  <si>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</si>
  <si>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</si>
  <si>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</si>
  <si>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</si>
  <si>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</si>
  <si>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</si>
  <si>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</si>
  <si>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</si>
  <si>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</si>
  <si>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</si>
  <si>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</si>
  <si>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</si>
  <si>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</si>
  <si>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</si>
  <si>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</si>
  <si>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</si>
  <si>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</si>
  <si>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</si>
  <si>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</si>
  <si>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</si>
  <si>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</si>
  <si>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</si>
  <si>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</si>
  <si>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</si>
  <si>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</si>
  <si>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</si>
  <si>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</si>
  <si>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</si>
  <si>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</si>
  <si>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</si>
  <si>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</si>
  <si>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</si>
  <si>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</si>
  <si>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</si>
  <si>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</si>
  <si>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</si>
  <si>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</si>
  <si>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</si>
  <si>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</si>
  <si>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</si>
  <si>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</si>
  <si>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</si>
  <si>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</si>
  <si>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</si>
  <si>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</si>
  <si>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</si>
  <si>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</si>
  <si>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</si>
  <si>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</si>
  <si>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</si>
  <si>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</si>
  <si>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</si>
  <si>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</si>
  <si>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</si>
  <si>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</si>
  <si>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</si>
  <si>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</si>
  <si>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</si>
  <si>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</si>
  <si>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</si>
  <si>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</si>
  <si>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</si>
  <si>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</si>
  <si>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</si>
  <si>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</si>
  <si>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</si>
  <si>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</si>
  <si>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</si>
  <si>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</si>
  <si>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</si>
  <si>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</si>
  <si>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</si>
  <si>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</si>
  <si>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</si>
  <si>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</si>
  <si>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</si>
  <si>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</si>
  <si>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</si>
  <si>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</si>
  <si>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</si>
  <si>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</si>
  <si>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</si>
  <si>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</si>
  <si>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</si>
  <si>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</si>
  <si>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</si>
  <si>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</si>
  <si>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</si>
  <si>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</si>
  <si>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</si>
  <si>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</si>
  <si>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</si>
  <si>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</si>
  <si>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</si>
  <si>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</si>
  <si>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</si>
  <si>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</si>
  <si>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</si>
  <si>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</si>
  <si>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</si>
  <si>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</si>
  <si>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</si>
  <si>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</si>
  <si>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</si>
  <si>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</si>
  <si>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</si>
  <si>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</si>
  <si>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</si>
  <si>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</si>
  <si>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</si>
  <si>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</si>
  <si>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</si>
  <si>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</si>
  <si>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</si>
  <si>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</si>
  <si>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</si>
  <si>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</si>
  <si>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</si>
  <si>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</si>
  <si>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</si>
  <si>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</si>
  <si>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</si>
  <si>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</si>
  <si>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</si>
  <si>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</si>
  <si>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</si>
  <si>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</si>
  <si>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</si>
  <si>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</si>
  <si>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</si>
  <si>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</si>
  <si>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</si>
  <si>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</si>
  <si>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</si>
  <si>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</si>
  <si>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</si>
  <si>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</si>
  <si>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</si>
  <si>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</si>
  <si>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</si>
  <si>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</si>
  <si>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</si>
  <si>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</si>
  <si>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</si>
  <si>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</si>
  <si>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</si>
  <si>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</si>
  <si>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</si>
  <si>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</si>
  <si>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</si>
  <si>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</si>
  <si>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</si>
  <si>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</si>
  <si>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</si>
  <si>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</si>
  <si>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</si>
  <si>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</si>
  <si>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</si>
  <si>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</si>
  <si>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</si>
  <si>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</si>
  <si>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</si>
  <si>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</si>
  <si>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</si>
  <si>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</si>
  <si>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</si>
  <si>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</si>
  <si>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</si>
  <si>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</si>
  <si>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</si>
  <si>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</si>
  <si>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</si>
  <si>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</si>
  <si>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</si>
  <si>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</si>
  <si>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</si>
  <si>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</si>
  <si>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</si>
  <si>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</si>
  <si>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</si>
  <si>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</si>
  <si>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</si>
  <si>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</si>
  <si>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</si>
  <si>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</si>
  <si>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</si>
  <si>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</si>
  <si>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</si>
  <si>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</si>
  <si>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</si>
  <si>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</si>
  <si>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</si>
  <si>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</si>
  <si>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</si>
  <si>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</si>
  <si>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</si>
  <si>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</si>
  <si>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</si>
  <si>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</si>
  <si>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</si>
  <si>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</si>
  <si>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</si>
  <si>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</si>
  <si>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</si>
  <si>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</si>
  <si>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</si>
  <si>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</si>
  <si>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</si>
  <si>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</si>
  <si>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</si>
  <si>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</si>
  <si>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</si>
  <si>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</si>
  <si>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</si>
  <si>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</si>
  <si>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</si>
  <si>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</si>
  <si>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</si>
  <si>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</si>
  <si>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</si>
  <si>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</si>
  <si>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</si>
  <si>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</si>
  <si>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</si>
  <si>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</si>
  <si>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</si>
  <si>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</si>
  <si>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</si>
  <si>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</si>
  <si>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</si>
  <si>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</si>
  <si>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</si>
  <si>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</si>
  <si>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</si>
  <si>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</si>
  <si>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</si>
  <si>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</si>
  <si>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</si>
  <si>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</si>
  <si>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</si>
  <si>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</si>
  <si>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</si>
  <si>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</si>
  <si>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</si>
  <si>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</si>
  <si>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</si>
  <si>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</si>
  <si>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</si>
  <si>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</si>
  <si>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</si>
  <si>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</si>
  <si>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</si>
  <si>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</si>
  <si>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</si>
  <si>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</si>
  <si>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</si>
  <si>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</si>
  <si>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</si>
  <si>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</si>
  <si>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</si>
  <si>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</si>
  <si>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</si>
  <si>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</si>
  <si>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</si>
  <si>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</si>
  <si>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</si>
  <si>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</si>
  <si>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</si>
  <si>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</si>
  <si>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</si>
  <si>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</si>
  <si>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</si>
  <si>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</si>
  <si>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</si>
  <si>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</si>
  <si>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</si>
  <si>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</si>
  <si>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</si>
  <si>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</si>
  <si>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</si>
  <si>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</si>
  <si>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</si>
  <si>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</si>
  <si>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</si>
  <si>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</si>
  <si>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</si>
  <si>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</si>
  <si>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</si>
  <si>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</si>
  <si>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</si>
  <si>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</si>
  <si>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</si>
  <si>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</si>
  <si>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</si>
  <si>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</si>
  <si>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</si>
  <si>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</si>
  <si>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</si>
  <si>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</si>
  <si>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</si>
  <si>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</si>
  <si>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</si>
  <si>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</si>
  <si>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</si>
  <si>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</si>
  <si>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</si>
  <si>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</si>
  <si>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</si>
  <si>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</si>
  <si>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</si>
  <si>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</si>
  <si>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</si>
  <si>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</si>
  <si>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</si>
  <si>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</si>
  <si>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</si>
  <si>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</si>
  <si>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</si>
  <si>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</si>
  <si>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</si>
  <si>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</si>
  <si>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</si>
  <si>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</si>
  <si>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</si>
  <si>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</si>
  <si>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</si>
  <si>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</si>
  <si>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</si>
  <si>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</si>
  <si>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</si>
  <si>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</si>
  <si>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</si>
  <si>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</si>
  <si>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</si>
  <si>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</si>
  <si>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</si>
  <si>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</si>
  <si>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</si>
  <si>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</si>
  <si>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</si>
  <si>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</si>
  <si>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</si>
  <si>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</si>
  <si>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</si>
  <si>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</si>
  <si>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</si>
  <si>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</si>
  <si>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</si>
  <si>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</si>
  <si>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</si>
  <si>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</si>
  <si>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</si>
  <si>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</si>
  <si>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</si>
  <si>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</si>
  <si>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</si>
  <si>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</si>
  <si>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</si>
  <si>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</si>
  <si>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</si>
  <si>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</si>
  <si>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</si>
  <si>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</si>
  <si>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</si>
  <si>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</si>
  <si>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</si>
  <si>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</si>
  <si>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</si>
  <si>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</si>
  <si>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</si>
  <si>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</si>
  <si>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</si>
  <si>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</si>
  <si>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</si>
  <si>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</si>
  <si>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</si>
  <si>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</si>
  <si>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</si>
  <si>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</si>
  <si>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</si>
  <si>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</si>
  <si>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</si>
  <si>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</si>
  <si>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</si>
  <si>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</si>
  <si>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</si>
  <si>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</si>
  <si>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</si>
  <si>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</si>
  <si>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</si>
  <si>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</si>
  <si>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</si>
  <si>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</si>
  <si>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</si>
  <si>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</si>
  <si>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</si>
  <si>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</si>
  <si>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</si>
  <si>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</si>
  <si>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</si>
  <si>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</si>
  <si>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</si>
  <si>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</si>
  <si>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</si>
  <si>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</si>
  <si>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</si>
  <si>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</si>
  <si>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</si>
  <si>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</si>
  <si>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</si>
  <si>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</si>
  <si>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</si>
  <si>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</si>
  <si>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</si>
  <si>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</si>
  <si>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</si>
  <si>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</si>
  <si>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</si>
  <si>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</si>
  <si>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</si>
  <si>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</si>
  <si>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</si>
  <si>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</si>
  <si>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</si>
  <si>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</si>
  <si>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</si>
  <si>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</si>
  <si>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</si>
  <si>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</si>
  <si>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</si>
  <si>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</si>
  <si>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</si>
  <si>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</si>
  <si>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</si>
  <si>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</si>
  <si>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</si>
  <si>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</si>
  <si>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</si>
  <si>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</si>
  <si>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</si>
  <si>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</si>
  <si>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</si>
  <si>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</si>
  <si>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</si>
  <si>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</si>
  <si>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</si>
  <si>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</si>
  <si>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</si>
  <si>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</si>
  <si>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</si>
  <si>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</si>
  <si>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</si>
  <si>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</si>
  <si>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</si>
  <si>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</si>
  <si>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</si>
  <si>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</si>
  <si>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</si>
  <si>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</si>
  <si>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</si>
  <si>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</si>
  <si>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</si>
  <si>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</si>
  <si>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</si>
  <si>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</si>
  <si>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</si>
  <si>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</si>
  <si>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</si>
  <si>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</si>
  <si>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</si>
  <si>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</si>
  <si>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</si>
  <si>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</si>
  <si>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</si>
  <si>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</si>
  <si>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</si>
  <si>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</si>
  <si>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</si>
  <si>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</si>
  <si>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</si>
  <si>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</si>
  <si>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</si>
  <si>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</si>
  <si>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</si>
  <si>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</si>
  <si>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</si>
  <si>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</si>
  <si>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</si>
  <si>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</si>
  <si>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</si>
  <si>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</si>
  <si>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</si>
  <si>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</si>
  <si>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</si>
  <si>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</si>
  <si>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</si>
  <si>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</si>
  <si>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</si>
  <si>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</si>
  <si>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</si>
  <si>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</si>
  <si>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</si>
  <si>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</si>
  <si>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</si>
  <si>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</si>
  <si>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</si>
  <si>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</si>
  <si>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</si>
  <si>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</si>
  <si>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</si>
  <si>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</si>
  <si>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</si>
  <si>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</si>
  <si>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</si>
  <si>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</si>
  <si>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</si>
  <si>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</si>
  <si>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</si>
  <si>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</si>
  <si>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</si>
  <si>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</si>
  <si>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</si>
  <si>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</si>
  <si>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</si>
  <si>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</si>
  <si>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</si>
  <si>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</si>
  <si>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</si>
  <si>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</si>
  <si>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</si>
  <si>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</si>
  <si>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</si>
  <si>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</si>
  <si>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</si>
  <si>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</si>
  <si>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</si>
  <si>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</si>
  <si>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</si>
  <si>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</si>
  <si>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</si>
  <si>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</si>
  <si>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</si>
  <si>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</si>
  <si>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</si>
  <si>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</si>
  <si>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</si>
  <si>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</si>
  <si>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</si>
  <si>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</si>
  <si>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</si>
  <si>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</si>
  <si>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</si>
  <si>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</si>
  <si>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</si>
  <si>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</si>
  <si>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</si>
  <si>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</si>
  <si>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</si>
  <si>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</si>
  <si>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</si>
  <si>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</si>
  <si>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</si>
  <si>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</si>
  <si>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</si>
  <si>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</si>
  <si>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</si>
  <si>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</si>
  <si>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</si>
  <si>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</si>
  <si>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</si>
  <si>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</si>
  <si>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</si>
  <si>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</si>
  <si>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</si>
  <si>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</si>
  <si>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</si>
  <si>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</si>
  <si>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</si>
  <si>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</si>
  <si>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</si>
  <si>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</si>
  <si>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</si>
  <si>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</si>
  <si>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</si>
  <si>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</si>
  <si>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</si>
  <si>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</si>
  <si>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</si>
  <si>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</si>
  <si>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</si>
  <si>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</si>
  <si>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</si>
  <si>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</si>
  <si>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</si>
  <si>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</si>
  <si>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</si>
  <si>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</si>
  <si>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</si>
  <si>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</si>
  <si>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</si>
  <si>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</si>
  <si>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</si>
  <si>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</si>
  <si>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</si>
  <si>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</si>
  <si>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</si>
  <si>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</si>
  <si>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</si>
  <si>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</si>
  <si>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</si>
  <si>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</si>
  <si>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</si>
  <si>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</si>
  <si>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</si>
  <si>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</si>
  <si>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</si>
  <si>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</si>
  <si>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</si>
  <si>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</si>
  <si>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</si>
  <si>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</si>
  <si>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</si>
  <si>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</si>
  <si>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</si>
  <si>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</si>
  <si>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</si>
  <si>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</si>
  <si>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</si>
  <si>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</si>
  <si>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</si>
  <si>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</si>
  <si>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</si>
  <si>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</si>
  <si>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</si>
  <si>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</si>
  <si>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</si>
  <si>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</si>
  <si>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</si>
  <si>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</si>
  <si>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</si>
  <si>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</si>
  <si>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</si>
  <si>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</si>
  <si>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</si>
  <si>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</si>
  <si>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</si>
  <si>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</si>
  <si>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</si>
  <si>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</si>
  <si>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</si>
  <si>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</si>
  <si>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</si>
  <si>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</si>
  <si>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</si>
  <si>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</si>
  <si>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</si>
  <si>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</si>
  <si>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</si>
  <si>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</si>
  <si>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</si>
  <si>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</si>
  <si>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</si>
  <si>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</si>
  <si>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</si>
  <si>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</si>
  <si>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</si>
  <si>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</si>
  <si>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</si>
  <si>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</si>
  <si>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</si>
  <si>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</si>
  <si>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</si>
  <si>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</si>
  <si>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</si>
  <si>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</si>
  <si>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</si>
  <si>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</si>
  <si>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</si>
  <si>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</si>
  <si>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</si>
  <si>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</si>
  <si>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</si>
  <si>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</si>
  <si>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</si>
  <si>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</si>
  <si>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</si>
  <si>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</si>
  <si>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</si>
  <si>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</si>
  <si>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</si>
  <si>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</si>
  <si>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</si>
  <si>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</si>
  <si>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</si>
  <si>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</si>
  <si>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</si>
  <si>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</si>
  <si>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</si>
  <si>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</si>
  <si>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</si>
  <si>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</si>
  <si>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</si>
  <si>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</si>
  <si>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</si>
  <si>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</si>
  <si>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</si>
  <si>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</si>
  <si>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</si>
  <si>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</si>
  <si>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</si>
  <si>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</si>
  <si>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</si>
  <si>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</si>
  <si>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</si>
  <si>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</si>
  <si>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</si>
  <si>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</si>
  <si>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</si>
  <si>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</si>
  <si>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</si>
  <si>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</si>
  <si>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</si>
  <si>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</si>
  <si>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</si>
  <si>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</si>
  <si>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</si>
  <si>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</si>
  <si>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</si>
  <si>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</si>
  <si>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</si>
  <si>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</si>
  <si>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</si>
  <si>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</si>
  <si>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</si>
  <si>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</si>
  <si>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</si>
  <si>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</si>
  <si>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</si>
  <si>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</si>
  <si>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</si>
  <si>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</si>
  <si>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</si>
  <si>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</si>
  <si>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</si>
  <si>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</si>
  <si>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</si>
  <si>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</si>
  <si>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</si>
  <si>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</si>
  <si>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</si>
  <si>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</si>
  <si>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</si>
  <si>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</si>
  <si>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</si>
  <si>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</si>
  <si>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</si>
  <si>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</si>
  <si>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</si>
  <si>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</si>
  <si>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</si>
  <si>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</si>
  <si>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</si>
  <si>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</si>
  <si>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</si>
  <si>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</si>
  <si>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</si>
  <si>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</si>
  <si>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</si>
  <si>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</si>
  <si>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</si>
  <si>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</si>
  <si>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</si>
  <si>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</si>
  <si>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</si>
  <si>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</si>
  <si>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</si>
  <si>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</si>
  <si>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</si>
  <si>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</si>
  <si>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</si>
  <si>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</si>
  <si>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</si>
  <si>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</si>
  <si>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</si>
  <si>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</si>
  <si>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</si>
  <si>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</si>
  <si>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</si>
  <si>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</si>
  <si>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</si>
  <si>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</si>
  <si>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</si>
  <si>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</si>
  <si>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</si>
  <si>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</si>
  <si>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</si>
  <si>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</si>
  <si>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</si>
  <si>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</si>
  <si>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</si>
  <si>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</si>
  <si>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</si>
  <si>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</si>
  <si>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</si>
  <si>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</si>
  <si>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</si>
  <si>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</si>
  <si>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</si>
  <si>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</si>
  <si>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</si>
  <si>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</si>
  <si>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</si>
  <si>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</si>
  <si>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</si>
  <si>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</si>
  <si>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</si>
  <si>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</si>
  <si>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</si>
  <si>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</si>
  <si>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</si>
  <si>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</si>
  <si>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</si>
  <si>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</si>
  <si>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</si>
  <si>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</si>
  <si>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</si>
  <si>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</si>
  <si>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</si>
  <si>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</si>
  <si>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</si>
  <si>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</si>
  <si>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</si>
  <si>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</si>
  <si>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</si>
  <si>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</si>
  <si>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</si>
  <si>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</si>
  <si>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</si>
  <si>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</si>
  <si>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</si>
  <si>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</si>
  <si>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</si>
  <si>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</si>
  <si>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</si>
  <si>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</si>
  <si>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</si>
  <si>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</si>
  <si>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</si>
  <si>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</si>
  <si>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</si>
  <si>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</si>
  <si>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</si>
  <si>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</si>
  <si>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</si>
  <si>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</si>
  <si>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</si>
  <si>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</si>
  <si>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</si>
  <si>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</si>
  <si>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</si>
  <si>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</si>
  <si>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</si>
  <si>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</si>
  <si>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</si>
  <si>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</si>
  <si>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</si>
  <si>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</si>
  <si>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</si>
  <si>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</si>
  <si>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</si>
  <si>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</si>
  <si>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</si>
  <si>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</si>
  <si>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</si>
  <si>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</si>
  <si>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</si>
  <si>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</si>
  <si>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</si>
  <si>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</si>
  <si>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</si>
  <si>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</si>
  <si>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</si>
  <si>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</si>
  <si>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</si>
  <si>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</si>
  <si>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</si>
  <si>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</si>
  <si>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</si>
  <si>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</si>
  <si>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</si>
  <si>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</si>
  <si>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</si>
  <si>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</si>
  <si>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</si>
  <si>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</si>
  <si>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</si>
  <si>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</si>
  <si>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</si>
  <si>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</si>
  <si>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</si>
  <si>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</si>
  <si>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</si>
  <si>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</si>
  <si>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</si>
  <si>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</si>
  <si>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</si>
  <si>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</si>
  <si>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</si>
  <si>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</si>
  <si>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</si>
  <si>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</si>
  <si>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</si>
  <si>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</si>
  <si>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</si>
  <si>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</si>
  <si>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</si>
  <si>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</si>
  <si>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</si>
  <si>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</si>
  <si>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</si>
  <si>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</si>
  <si>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</si>
  <si>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</si>
  <si>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</si>
  <si>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</si>
  <si>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</si>
  <si>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</si>
  <si>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</si>
  <si>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</si>
  <si>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</si>
  <si>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</si>
  <si>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</si>
  <si>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</si>
  <si>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</si>
  <si>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</si>
  <si>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</si>
  <si>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</si>
  <si>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</si>
  <si>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</si>
  <si>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</si>
  <si>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</si>
  <si>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</si>
  <si>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</si>
  <si>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</si>
  <si>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</si>
  <si>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</si>
  <si>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</si>
  <si>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</si>
  <si>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</si>
  <si>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</si>
  <si>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</si>
  <si>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</si>
  <si>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</si>
  <si>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</si>
  <si>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</si>
  <si>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</si>
  <si>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</si>
  <si>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</si>
  <si>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</si>
  <si>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</si>
  <si>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</si>
  <si>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</si>
  <si>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</si>
  <si>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</si>
  <si>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</si>
  <si>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</si>
  <si>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</si>
  <si>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</si>
  <si>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</si>
  <si>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</si>
  <si>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</si>
  <si>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</si>
  <si>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</si>
  <si>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</si>
  <si>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</si>
  <si>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</si>
  <si>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</si>
  <si>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</si>
  <si>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</si>
  <si>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</si>
  <si>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</si>
  <si>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</si>
  <si>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</si>
  <si>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</si>
  <si>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</si>
  <si>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</si>
  <si>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</si>
  <si>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</si>
  <si>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</si>
  <si>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</si>
  <si>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</si>
  <si>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</si>
  <si>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</si>
  <si>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</si>
  <si>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</si>
  <si>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</si>
  <si>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</si>
  <si>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</si>
  <si>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</si>
  <si>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</si>
  <si>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</si>
  <si>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</si>
  <si>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</si>
  <si>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</si>
  <si>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</si>
  <si>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</si>
  <si>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</si>
  <si>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</si>
  <si>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</si>
  <si>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</si>
  <si>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</si>
  <si>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</si>
  <si>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</si>
  <si>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</si>
  <si>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</si>
  <si>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</si>
  <si>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</si>
  <si>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</si>
  <si>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</si>
  <si>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</si>
  <si>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</si>
  <si>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</si>
  <si>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</si>
  <si>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</si>
  <si>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</si>
  <si>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</si>
  <si>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</si>
  <si>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</si>
  <si>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</si>
  <si>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</si>
  <si>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</si>
  <si>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</si>
  <si>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</si>
  <si>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</si>
  <si>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</si>
  <si>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</si>
  <si>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</si>
  <si>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</si>
  <si>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</si>
  <si>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</si>
  <si>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</si>
  <si>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</si>
  <si>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</si>
  <si>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</si>
  <si>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</si>
  <si>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</si>
  <si>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</si>
  <si>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</si>
  <si>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</si>
  <si>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</si>
  <si>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</si>
  <si>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</si>
  <si>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</si>
  <si>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</si>
  <si>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</si>
  <si>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</si>
  <si>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</si>
  <si>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</si>
  <si>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</si>
  <si>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</si>
  <si>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</si>
  <si>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</si>
  <si>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</si>
  <si>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</si>
  <si>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</si>
  <si>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</si>
  <si>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</si>
  <si>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</si>
  <si>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</si>
  <si>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</si>
  <si>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</si>
  <si>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</si>
  <si>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</si>
  <si>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</si>
  <si>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</si>
  <si>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</si>
  <si>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</si>
  <si>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</si>
  <si>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</si>
  <si>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</si>
  <si>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</si>
  <si>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</si>
  <si>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</si>
  <si>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</si>
  <si>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</si>
  <si>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</si>
  <si>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</si>
  <si>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</si>
  <si>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</si>
  <si>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</si>
  <si>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</si>
  <si>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</si>
  <si>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</si>
  <si>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</si>
  <si>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</si>
  <si>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</si>
  <si>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</si>
  <si>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</si>
  <si>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</si>
  <si>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</si>
  <si>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</si>
  <si>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</si>
  <si>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</si>
  <si>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</si>
  <si>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</si>
  <si>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</si>
  <si>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</si>
  <si>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</si>
  <si>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</si>
  <si>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</si>
  <si>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</si>
  <si>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</si>
  <si>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</si>
  <si>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</si>
  <si>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</si>
  <si>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</si>
  <si>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</si>
  <si>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</si>
  <si>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</si>
  <si>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</si>
  <si>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</si>
  <si>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</si>
  <si>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</si>
  <si>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</si>
  <si>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</si>
  <si>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</si>
  <si>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</si>
  <si>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</si>
  <si>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</si>
  <si>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</si>
  <si>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</si>
  <si>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</si>
  <si>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</si>
  <si>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</si>
  <si>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</si>
  <si>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</si>
  <si>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</si>
  <si>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</si>
  <si>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</si>
  <si>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</si>
  <si>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</si>
  <si>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</si>
  <si>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</si>
  <si>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</si>
  <si>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</si>
  <si>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</si>
  <si>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</si>
  <si>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</si>
  <si>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</si>
  <si>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</si>
  <si>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</si>
  <si>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</si>
  <si>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</si>
  <si>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</si>
  <si>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</si>
  <si>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</si>
  <si>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</si>
  <si>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</si>
  <si>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</si>
  <si>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</si>
  <si>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</si>
  <si>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</si>
  <si>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</si>
  <si>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</si>
  <si>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</si>
  <si>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</si>
  <si>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</si>
  <si>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</si>
  <si>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</si>
  <si>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</si>
  <si>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</si>
  <si>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</si>
  <si>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</si>
  <si>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</si>
  <si>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</si>
  <si>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</si>
  <si>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</si>
  <si>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</si>
  <si>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</si>
  <si>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</si>
  <si>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</si>
  <si>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</si>
  <si>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</si>
  <si>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</si>
  <si>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</si>
  <si>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</si>
  <si>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</si>
  <si>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</si>
  <si>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</si>
  <si>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</si>
  <si>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</si>
  <si>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</si>
  <si>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</si>
  <si>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</si>
  <si>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</si>
  <si>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</si>
  <si>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</si>
  <si>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</si>
  <si>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</si>
  <si>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</si>
  <si>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</si>
  <si>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</si>
  <si>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</si>
  <si>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</si>
  <si>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</si>
  <si>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</si>
  <si>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</si>
  <si>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</si>
  <si>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</si>
  <si>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</si>
  <si>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</si>
  <si>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</si>
  <si>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</si>
  <si>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</si>
  <si>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</si>
  <si>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</si>
  <si>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</si>
  <si>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</si>
  <si>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</si>
  <si>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</si>
  <si>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</si>
  <si>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</si>
  <si>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</si>
  <si>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</si>
  <si>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</si>
  <si>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</si>
  <si>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</si>
  <si>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</si>
  <si>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</si>
  <si>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</si>
  <si>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</si>
  <si>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</si>
  <si>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</si>
  <si>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</si>
  <si>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</si>
  <si>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</si>
  <si>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</si>
  <si>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</si>
  <si>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</si>
  <si>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</si>
  <si>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</si>
  <si>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</si>
  <si>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</si>
  <si>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</si>
  <si>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</si>
  <si>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</si>
  <si>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</si>
  <si>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</si>
  <si>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</si>
  <si>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</si>
  <si>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</si>
  <si>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</si>
  <si>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</si>
  <si>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</si>
  <si>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</si>
  <si>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</si>
  <si>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</si>
  <si>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</si>
  <si>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</si>
  <si>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</si>
  <si>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</si>
  <si>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</si>
  <si>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</si>
  <si>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</si>
  <si>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</si>
  <si>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</si>
  <si>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</si>
  <si>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</si>
  <si>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</si>
  <si>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</si>
  <si>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</si>
  <si>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</si>
  <si>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</si>
  <si>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</si>
  <si>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</si>
  <si>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</si>
  <si>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</si>
  <si>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</si>
  <si>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</si>
  <si>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</si>
  <si>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</si>
  <si>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</si>
  <si>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</si>
  <si>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</si>
  <si>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</si>
  <si>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</si>
  <si>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</si>
  <si>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</si>
  <si>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</si>
  <si>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</si>
  <si>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</si>
  <si>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</si>
  <si>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</si>
  <si>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</si>
  <si>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</si>
  <si>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</si>
  <si>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</si>
  <si>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</si>
  <si>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</si>
  <si>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</si>
  <si>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</si>
  <si>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</si>
  <si>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</si>
  <si>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</si>
  <si>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</si>
  <si>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</si>
  <si>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</si>
  <si>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</si>
  <si>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</si>
  <si>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</si>
  <si>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</si>
  <si>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</si>
  <si>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</si>
  <si>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</si>
  <si>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</si>
  <si>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</si>
  <si>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</si>
  <si>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</si>
  <si>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</si>
  <si>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</si>
  <si>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</si>
  <si>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</si>
  <si>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</si>
  <si>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</si>
  <si>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</si>
  <si>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</si>
  <si>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</si>
  <si>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</si>
  <si>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</si>
  <si>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</si>
  <si>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</si>
  <si>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</si>
  <si>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</si>
  <si>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</si>
  <si>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</si>
  <si>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</si>
  <si>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</si>
  <si>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</si>
  <si>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</si>
  <si>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</si>
  <si>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</si>
  <si>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</si>
  <si>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</si>
  <si>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</si>
  <si>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</si>
  <si>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</si>
  <si>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</si>
  <si>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</si>
  <si>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</si>
  <si>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</si>
  <si>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</si>
  <si>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</si>
  <si>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</si>
  <si>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</si>
  <si>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</si>
  <si>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</si>
  <si>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</si>
  <si>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</si>
  <si>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</si>
  <si>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</si>
  <si>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</si>
  <si>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</si>
  <si>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</si>
  <si>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</si>
  <si>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</si>
  <si>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</si>
  <si>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</si>
  <si>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</si>
  <si>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</si>
  <si>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</si>
  <si>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</si>
  <si>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</si>
  <si>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</si>
  <si>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</si>
  <si>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</si>
  <si>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</si>
  <si>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</si>
  <si>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</si>
  <si>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</si>
  <si>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</si>
  <si>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</si>
  <si>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</si>
  <si>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</si>
  <si>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</si>
  <si>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</si>
  <si>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</si>
  <si>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</si>
  <si>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</si>
  <si>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</si>
  <si>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</si>
  <si>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</si>
  <si>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</si>
  <si>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</si>
  <si>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</si>
  <si>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</si>
  <si>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</si>
  <si>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</si>
  <si>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</si>
  <si>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</si>
  <si>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</si>
  <si>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</si>
  <si>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</si>
  <si>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</si>
  <si>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</si>
  <si>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</si>
  <si>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</si>
  <si>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</si>
  <si>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</si>
  <si>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</si>
  <si>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</si>
  <si>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</si>
  <si>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</si>
  <si>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</si>
  <si>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</si>
  <si>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</si>
  <si>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</si>
  <si>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</si>
  <si>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</si>
  <si>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</si>
  <si>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</si>
  <si>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</si>
  <si>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</si>
  <si>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</si>
  <si>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</si>
  <si>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</si>
  <si>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</si>
  <si>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</si>
  <si>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</si>
  <si>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</si>
  <si>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</si>
  <si>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</si>
  <si>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</si>
  <si>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</si>
  <si>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</si>
  <si>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</si>
  <si>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</si>
  <si>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</si>
  <si>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</si>
  <si>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</si>
  <si>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</si>
  <si>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</si>
  <si>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</si>
  <si>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</si>
  <si>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</si>
  <si>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</si>
  <si>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</si>
  <si>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</si>
  <si>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</si>
  <si>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</si>
  <si>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</si>
  <si>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</si>
  <si>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</si>
  <si>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</si>
  <si>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</si>
  <si>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</si>
  <si>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</si>
  <si>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</si>
  <si>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</si>
  <si>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</si>
  <si>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</si>
  <si>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</si>
  <si>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</si>
  <si>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</si>
  <si>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</si>
  <si>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</si>
  <si>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</si>
  <si>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</si>
  <si>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</si>
  <si>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</si>
  <si>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</si>
  <si>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</si>
  <si>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</si>
  <si>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</si>
  <si>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</si>
  <si>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</si>
  <si>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</si>
  <si>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</si>
  <si>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</si>
  <si>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</si>
  <si>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</si>
  <si>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</si>
  <si>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</si>
  <si>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</si>
  <si>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</si>
  <si>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</si>
  <si>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</si>
  <si>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</si>
  <si>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</si>
  <si>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</si>
  <si>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</si>
  <si>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</si>
  <si>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</si>
  <si>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</si>
  <si>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</si>
  <si>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</si>
  <si>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</si>
  <si>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</si>
  <si>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</si>
  <si>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</si>
  <si>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</si>
  <si>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</si>
  <si>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</si>
  <si>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</si>
  <si>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</si>
  <si>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</si>
  <si>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</si>
  <si>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</si>
  <si>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</si>
  <si>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</si>
  <si>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</si>
  <si>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</si>
  <si>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</si>
  <si>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</si>
  <si>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</si>
  <si>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</si>
  <si>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</si>
  <si>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</si>
  <si>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</si>
  <si>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</si>
  <si>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</si>
  <si>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</si>
  <si>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</si>
  <si>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</si>
  <si>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</si>
  <si>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</si>
  <si>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</si>
  <si>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</si>
  <si>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</si>
  <si>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</si>
  <si>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</si>
  <si>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</si>
  <si>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</si>
  <si>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</si>
  <si>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</si>
  <si>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</si>
  <si>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</si>
  <si>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</si>
  <si>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</si>
  <si>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</si>
  <si>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</si>
  <si>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</si>
  <si>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</si>
  <si>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</si>
  <si>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</si>
  <si>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</si>
  <si>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</si>
  <si>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</si>
  <si>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</si>
  <si>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</si>
  <si>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</si>
  <si>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</si>
  <si>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</si>
  <si>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</si>
  <si>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</si>
  <si>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</si>
  <si>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</si>
  <si>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</si>
  <si>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</si>
  <si>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</si>
  <si>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</si>
  <si>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</si>
  <si>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</si>
  <si>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</si>
  <si>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</si>
  <si>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</si>
  <si>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</si>
  <si>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</si>
  <si>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</si>
  <si>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</si>
  <si>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</si>
  <si>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</si>
  <si>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</si>
  <si>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</si>
  <si>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</si>
  <si>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</si>
  <si>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</si>
  <si>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</si>
  <si>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</si>
  <si>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</si>
  <si>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</si>
  <si>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</si>
  <si>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</si>
  <si>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</si>
  <si>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</si>
  <si>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</si>
  <si>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</si>
  <si>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</si>
  <si>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</si>
  <si>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</si>
  <si>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</si>
  <si>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</si>
  <si>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</si>
  <si>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</si>
  <si>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</si>
  <si>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</si>
  <si>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</si>
  <si>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</si>
  <si>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</si>
  <si>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</si>
  <si>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</si>
  <si>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</si>
  <si>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</si>
  <si>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</si>
  <si>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</si>
  <si>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</si>
  <si>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</si>
  <si>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</si>
  <si>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</si>
  <si>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</si>
  <si>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</si>
  <si>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</si>
  <si>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</si>
  <si>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</si>
  <si>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</si>
  <si>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</si>
  <si>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</si>
  <si>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</si>
  <si>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</si>
  <si>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</si>
  <si>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</si>
  <si>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</si>
  <si>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</si>
  <si>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</si>
  <si>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</si>
  <si>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</si>
  <si>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</si>
  <si>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</si>
  <si>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</si>
  <si>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</si>
  <si>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</si>
  <si>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</si>
  <si>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</si>
  <si>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</si>
  <si>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</si>
  <si>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</si>
  <si>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</si>
  <si>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</si>
  <si>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</si>
  <si>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</si>
  <si>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</si>
  <si>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</si>
  <si>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</si>
  <si>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</si>
  <si>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</si>
  <si>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</si>
  <si>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</si>
  <si>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</si>
  <si>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</si>
  <si>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</si>
  <si>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</si>
  <si>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</si>
  <si>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</si>
  <si>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</si>
  <si>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</si>
  <si>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</si>
  <si>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</si>
  <si>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</si>
  <si>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</si>
  <si>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</si>
  <si>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</si>
  <si>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</si>
  <si>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</si>
  <si>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</si>
  <si>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</si>
  <si>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</si>
  <si>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</si>
  <si>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</si>
  <si>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</si>
  <si>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</si>
  <si>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</si>
  <si>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</si>
  <si>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</si>
  <si>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</si>
  <si>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</si>
  <si>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</si>
  <si>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</si>
  <si>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</si>
  <si>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</si>
  <si>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</si>
  <si>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</si>
  <si>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</si>
  <si>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</si>
  <si>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</si>
  <si>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</si>
  <si>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</si>
  <si>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</si>
  <si>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</si>
  <si>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</si>
  <si>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</si>
  <si>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</si>
  <si>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</si>
  <si>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</si>
  <si>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</si>
  <si>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</si>
  <si>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</si>
  <si>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</si>
  <si>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</si>
  <si>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</si>
  <si>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</si>
  <si>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</si>
  <si>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</si>
  <si>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</si>
  <si>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</si>
  <si>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</si>
  <si>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</si>
  <si>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</si>
  <si>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</si>
  <si>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</si>
  <si>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</si>
  <si>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</si>
  <si>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</si>
  <si>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</si>
  <si>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</si>
  <si>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</si>
  <si>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</si>
  <si>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</si>
  <si>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</si>
  <si>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</si>
  <si>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</si>
  <si>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</si>
  <si>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</si>
  <si>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</si>
  <si>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</si>
  <si>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</si>
  <si>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</si>
  <si>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</si>
  <si>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</si>
  <si>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</si>
  <si>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</si>
  <si>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</si>
  <si>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</si>
  <si>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</si>
  <si>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</si>
  <si>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</si>
  <si>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</si>
  <si>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</si>
  <si>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</si>
  <si>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</si>
  <si>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</si>
  <si>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</si>
  <si>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</si>
  <si>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</si>
  <si>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</si>
  <si>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</si>
  <si>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</si>
  <si>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</si>
  <si>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</si>
  <si>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</si>
  <si>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</si>
  <si>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</si>
  <si>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</si>
  <si>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</si>
  <si>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</si>
  <si>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</si>
  <si>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</si>
  <si>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</si>
  <si>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</si>
  <si>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</si>
  <si>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</si>
  <si>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</si>
  <si>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</si>
  <si>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</si>
  <si>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</si>
  <si>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</si>
  <si>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</si>
  <si>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</si>
  <si>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</si>
  <si>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</si>
  <si>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</si>
  <si>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</si>
  <si>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</si>
  <si>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</si>
  <si>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</si>
  <si>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</si>
  <si>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</si>
  <si>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</si>
  <si>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</si>
  <si>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</si>
  <si>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</si>
  <si>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</si>
  <si>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</si>
  <si>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</si>
  <si>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</si>
  <si>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</si>
  <si>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</si>
  <si>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</si>
  <si>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</si>
  <si>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</si>
  <si>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</si>
  <si>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</si>
  <si>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</si>
  <si>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</si>
  <si>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</si>
  <si>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</si>
  <si>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</si>
  <si>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</si>
  <si>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</si>
  <si>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</si>
  <si>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</si>
  <si>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</si>
  <si>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</si>
  <si>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</si>
  <si>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</si>
  <si>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</si>
  <si>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</si>
  <si>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</si>
  <si>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</si>
  <si>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</si>
  <si>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</si>
  <si>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</si>
  <si>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</si>
  <si>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</si>
  <si>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</si>
  <si>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</si>
  <si>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</si>
  <si>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</si>
  <si>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</si>
  <si>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</si>
  <si>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</si>
  <si>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</si>
  <si>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</si>
  <si>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</si>
  <si>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</si>
  <si>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</si>
  <si>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</si>
  <si>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</si>
  <si>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</si>
  <si>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</si>
  <si>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</si>
  <si>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</si>
  <si>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</si>
  <si>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</si>
  <si>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</si>
  <si>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</si>
  <si>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</si>
  <si>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</si>
  <si>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</si>
  <si>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</si>
  <si>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</si>
  <si>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</si>
  <si>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</si>
  <si>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</si>
  <si>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</si>
  <si>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</si>
  <si>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</si>
  <si>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</si>
  <si>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</si>
  <si>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</si>
  <si>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</si>
  <si>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</si>
  <si>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</si>
  <si>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</si>
  <si>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</si>
  <si>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</si>
  <si>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</si>
  <si>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</si>
  <si>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</si>
  <si>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</si>
  <si>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</si>
  <si>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</si>
  <si>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</si>
  <si>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</si>
  <si>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</si>
  <si>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</si>
  <si>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</si>
  <si>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</si>
  <si>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</si>
  <si>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</si>
  <si>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</si>
  <si>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</si>
  <si>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</si>
  <si>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</si>
  <si>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</si>
  <si>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</si>
  <si>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</si>
  <si>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</si>
  <si>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</si>
  <si>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</si>
  <si>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</si>
  <si>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</si>
  <si>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</si>
  <si>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</si>
  <si>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</si>
  <si>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</si>
  <si>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</si>
  <si>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</si>
  <si>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</si>
  <si>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</si>
  <si>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</si>
  <si>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</si>
  <si>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</si>
  <si>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</si>
  <si>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</si>
  <si>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</si>
  <si>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</si>
  <si>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</si>
  <si>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</si>
  <si>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</si>
  <si>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</si>
  <si>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</si>
  <si>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</si>
  <si>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</si>
  <si>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</si>
  <si>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</si>
  <si>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</si>
  <si>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</si>
  <si>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</si>
  <si>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</si>
  <si>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</si>
  <si>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</si>
  <si>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</si>
  <si>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</si>
  <si>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</si>
  <si>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</si>
  <si>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</si>
  <si>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</si>
  <si>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</si>
  <si>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</si>
  <si>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</si>
  <si>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</si>
  <si>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</si>
  <si>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</si>
  <si>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</si>
  <si>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</si>
  <si>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</si>
  <si>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</si>
  <si>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</si>
  <si>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</si>
  <si>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</si>
  <si>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</si>
  <si>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</si>
  <si>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</si>
  <si>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</si>
  <si>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</si>
  <si>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</si>
  <si>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</si>
  <si>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</si>
  <si>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</si>
  <si>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</si>
  <si>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</si>
  <si>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</si>
  <si>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</si>
  <si>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</si>
  <si>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</si>
  <si>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</si>
  <si>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</si>
  <si>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</si>
  <si>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</si>
  <si>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</si>
  <si>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</si>
  <si>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</si>
  <si>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</si>
  <si>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</si>
  <si>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</si>
  <si>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</si>
  <si>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</si>
  <si>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</si>
  <si>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</si>
  <si>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</si>
  <si>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</si>
  <si>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</si>
  <si>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</si>
  <si>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</si>
  <si>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</si>
  <si>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</si>
  <si>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</si>
  <si>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</si>
  <si>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</si>
  <si>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</si>
  <si>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</si>
  <si>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</si>
  <si>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</si>
  <si>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</si>
  <si>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</si>
  <si>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</si>
  <si>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</si>
  <si>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</si>
  <si>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</si>
  <si>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</si>
  <si>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</si>
  <si>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</si>
  <si>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</si>
  <si>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</si>
  <si>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</si>
  <si>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</si>
  <si>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</si>
  <si>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</si>
  <si>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</si>
  <si>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</si>
  <si>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</si>
  <si>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</si>
  <si>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</si>
  <si>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</si>
  <si>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</si>
  <si>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</si>
  <si>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</si>
  <si>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</si>
  <si>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</si>
  <si>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</si>
  <si>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</si>
  <si>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</si>
  <si>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</si>
  <si>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</si>
  <si>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</si>
  <si>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</si>
  <si>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</si>
  <si>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</si>
  <si>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</si>
  <si>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</si>
  <si>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</si>
  <si>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</si>
  <si>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</si>
  <si>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</si>
  <si>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</si>
  <si>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</si>
  <si>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</si>
  <si>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</si>
  <si>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</si>
  <si>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</si>
  <si>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</si>
  <si>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</si>
  <si>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</si>
  <si>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</si>
  <si>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</si>
  <si>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</si>
  <si>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</si>
  <si>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</si>
  <si>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</si>
  <si>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</si>
  <si>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</si>
  <si>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</si>
  <si>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</si>
  <si>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</si>
  <si>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</si>
  <si>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</si>
  <si>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</si>
  <si>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</si>
  <si>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</si>
  <si>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</si>
  <si>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</si>
  <si>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</si>
  <si>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</si>
  <si>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</si>
  <si>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</si>
  <si>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</si>
  <si>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</si>
  <si>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</si>
  <si>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</si>
  <si>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</si>
  <si>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</si>
  <si>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</si>
  <si>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</si>
  <si>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</si>
  <si>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</si>
  <si>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</si>
  <si>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</si>
  <si>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</si>
  <si>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</si>
  <si>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</si>
  <si>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</si>
  <si>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</si>
  <si>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</si>
  <si>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</si>
  <si>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</si>
  <si>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</si>
  <si>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</si>
  <si>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</si>
  <si>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</si>
  <si>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</si>
  <si>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</si>
  <si>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</si>
  <si>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</si>
  <si>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</si>
  <si>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</si>
  <si>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</si>
  <si>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</si>
  <si>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</si>
  <si>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</si>
  <si>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</si>
  <si>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</si>
  <si>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</si>
  <si>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</si>
  <si>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</si>
  <si>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</si>
  <si>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</si>
  <si>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</si>
  <si>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</si>
  <si>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</si>
  <si>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</si>
  <si>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</si>
  <si>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</si>
  <si>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</si>
  <si>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</si>
  <si>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</si>
  <si>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</si>
  <si>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</si>
  <si>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</si>
  <si>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</si>
  <si>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</si>
  <si>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</si>
  <si>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</si>
  <si>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</si>
  <si>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</si>
  <si>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</si>
  <si>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</si>
  <si>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</si>
  <si>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</si>
  <si>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</si>
  <si>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</si>
  <si>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</si>
  <si>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</si>
  <si>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</si>
  <si>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</si>
  <si>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</si>
  <si>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</si>
  <si>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</si>
  <si>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</si>
  <si>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</si>
  <si>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</si>
  <si>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</si>
  <si>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</si>
  <si>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</si>
  <si>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</si>
  <si>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</si>
  <si>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</si>
  <si>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</si>
  <si>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</si>
  <si>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</si>
  <si>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</si>
  <si>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</si>
  <si>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</si>
  <si>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</si>
  <si>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</si>
  <si>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</si>
  <si>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</si>
  <si>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</si>
  <si>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</si>
  <si>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</si>
  <si>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</si>
  <si>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</si>
  <si>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</si>
  <si>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</si>
  <si>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</si>
  <si>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</si>
  <si>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</si>
  <si>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</si>
  <si>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</si>
  <si>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</si>
  <si>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</si>
  <si>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</si>
  <si>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</si>
  <si>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</si>
  <si>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</si>
  <si>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</si>
  <si>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</si>
  <si>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</si>
  <si>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</si>
  <si>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</si>
  <si>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</si>
  <si>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</si>
  <si>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</si>
  <si>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</si>
  <si>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</si>
  <si>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</si>
  <si>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</si>
  <si>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</si>
  <si>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</si>
  <si>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</si>
  <si>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</si>
  <si>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</si>
  <si>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</si>
  <si>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</si>
  <si>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</si>
  <si>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</si>
  <si>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</si>
  <si>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</si>
  <si>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</si>
  <si>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</si>
  <si>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</si>
  <si>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</si>
  <si>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</si>
  <si>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</si>
  <si>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</si>
  <si>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</si>
  <si>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</si>
  <si>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</si>
  <si>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</si>
  <si>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</si>
  <si>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</si>
  <si>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</si>
  <si>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</si>
  <si>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</si>
  <si>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</si>
  <si>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</si>
  <si>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</si>
  <si>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</si>
  <si>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</si>
  <si>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</si>
  <si>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</si>
  <si>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</si>
  <si>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</si>
  <si>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</si>
  <si>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</si>
  <si>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</si>
  <si>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</si>
  <si>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</si>
  <si>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</si>
  <si>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</si>
  <si>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</si>
  <si>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</si>
  <si>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</si>
  <si>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</si>
  <si>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</si>
  <si>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</si>
  <si>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</si>
  <si>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</si>
  <si>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</si>
  <si>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</si>
  <si>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</si>
  <si>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</si>
  <si>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</si>
  <si>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</si>
  <si>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</si>
  <si>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</si>
  <si>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</si>
  <si>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</si>
  <si>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</si>
  <si>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</si>
  <si>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</si>
  <si>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</si>
  <si>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</si>
  <si>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</si>
  <si>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</si>
  <si>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</si>
  <si>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</si>
  <si>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</si>
  <si>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</si>
  <si>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</si>
  <si>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</si>
  <si>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</si>
  <si>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</si>
  <si>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</si>
  <si>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</si>
  <si>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</si>
  <si>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</si>
  <si>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</si>
  <si>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</si>
  <si>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</si>
  <si>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</si>
  <si>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</si>
  <si>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</si>
  <si>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</si>
  <si>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</si>
  <si>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</si>
  <si>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</si>
  <si>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</si>
  <si>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</si>
  <si>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</si>
  <si>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</si>
  <si>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</si>
  <si>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</si>
  <si>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</si>
  <si>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</si>
  <si>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</si>
  <si>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</si>
  <si>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</si>
  <si>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</si>
  <si>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</si>
  <si>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</si>
  <si>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</si>
  <si>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</si>
  <si>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</si>
  <si>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</si>
  <si>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</si>
  <si>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</si>
  <si>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</si>
  <si>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</si>
  <si>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</si>
  <si>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</si>
  <si>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</si>
  <si>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</si>
  <si>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</si>
  <si>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</si>
  <si>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</si>
  <si>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</si>
  <si>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</si>
  <si>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</si>
  <si>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</si>
  <si>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</si>
  <si>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</si>
  <si>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</si>
  <si>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</si>
  <si>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</si>
  <si>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</si>
  <si>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</si>
  <si>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</si>
  <si>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</si>
  <si>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</si>
  <si>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</si>
  <si>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</si>
  <si>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</si>
  <si>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</si>
  <si>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</si>
  <si>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</si>
  <si>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</si>
  <si>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</si>
  <si>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</si>
  <si>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</si>
  <si>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</si>
  <si>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</si>
  <si>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</si>
  <si>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</si>
  <si>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</si>
  <si>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</si>
  <si>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</si>
  <si>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</si>
  <si>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</si>
  <si>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</si>
  <si>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</si>
  <si>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</si>
  <si>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</si>
  <si>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</si>
  <si>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</si>
  <si>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</si>
  <si>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</si>
  <si>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</si>
  <si>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</si>
  <si>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</si>
  <si>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</si>
  <si>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</si>
  <si>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</si>
  <si>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</si>
  <si>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</si>
  <si>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</si>
  <si>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</si>
  <si>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</si>
  <si>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</si>
  <si>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</si>
  <si>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</si>
  <si>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</si>
  <si>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</si>
  <si>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</si>
  <si>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</si>
  <si>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</si>
  <si>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</si>
  <si>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</si>
  <si>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</si>
  <si>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</si>
  <si>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</si>
  <si>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</si>
  <si>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</si>
  <si>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</si>
  <si>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</si>
  <si>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</si>
  <si>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</si>
  <si>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</si>
  <si>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</si>
  <si>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</si>
  <si>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</si>
  <si>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</si>
  <si>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</si>
  <si>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</si>
  <si>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</si>
  <si>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</si>
  <si>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</si>
  <si>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</si>
  <si>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</si>
  <si>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</si>
  <si>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</si>
  <si>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</si>
  <si>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</si>
  <si>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</si>
  <si>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</si>
  <si>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</si>
  <si>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</si>
  <si>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</si>
  <si>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</si>
  <si>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</si>
  <si>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</si>
  <si>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</si>
  <si>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</si>
  <si>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</si>
  <si>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</si>
  <si>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</si>
  <si>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</si>
  <si>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</si>
  <si>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</si>
  <si>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</si>
  <si>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</si>
  <si>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</si>
  <si>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</si>
  <si>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</si>
  <si>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</si>
  <si>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</si>
  <si>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</si>
  <si>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</si>
  <si>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</si>
  <si>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</si>
  <si>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</si>
  <si>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</si>
  <si>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</si>
  <si>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</si>
  <si>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</si>
  <si>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</si>
  <si>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</si>
  <si>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</si>
  <si>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</si>
  <si>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</si>
  <si>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</si>
  <si>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</si>
  <si>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</si>
  <si>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</si>
  <si>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</si>
  <si>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</si>
  <si>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</si>
  <si>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</si>
  <si>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</si>
  <si>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</si>
  <si>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</si>
  <si>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</si>
  <si>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</si>
  <si>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</si>
  <si>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</si>
  <si>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</si>
  <si>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</si>
  <si>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</si>
  <si>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</si>
  <si>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</si>
  <si>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</si>
  <si>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</si>
  <si>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</si>
  <si>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</si>
  <si>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</si>
  <si>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</si>
  <si>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</si>
  <si>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</si>
  <si>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</si>
  <si>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</si>
  <si>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</si>
  <si>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</si>
  <si>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</si>
  <si>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</si>
  <si>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</si>
  <si>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</si>
  <si>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</si>
  <si>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</si>
  <si>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</si>
  <si>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</si>
  <si>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</si>
  <si>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</si>
  <si>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</si>
  <si>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</si>
  <si>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</si>
  <si>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</si>
  <si>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</si>
  <si>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</si>
  <si>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</si>
  <si>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</si>
  <si>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</si>
  <si>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</si>
  <si>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</si>
  <si>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</si>
  <si>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</si>
  <si>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</si>
  <si>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</si>
  <si>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</si>
  <si>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</si>
  <si>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</si>
  <si>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</si>
  <si>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</si>
  <si>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</si>
  <si>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</si>
  <si>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</si>
  <si>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</si>
  <si>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</si>
  <si>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</si>
  <si>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</si>
  <si>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</si>
  <si>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</si>
  <si>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</si>
  <si>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</si>
  <si>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</si>
  <si>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</si>
  <si>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</si>
  <si>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</si>
  <si>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</si>
  <si>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</si>
  <si>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</si>
  <si>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</si>
  <si>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</si>
  <si>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</si>
  <si>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</si>
  <si>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</si>
  <si>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</si>
  <si>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</si>
  <si>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</si>
  <si>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</si>
  <si>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</si>
  <si>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</si>
  <si>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</si>
  <si>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</si>
  <si>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</si>
  <si>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</si>
  <si>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</si>
  <si>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</si>
  <si>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</si>
  <si>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</si>
  <si>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</si>
  <si>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</si>
  <si>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</si>
  <si>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</si>
  <si>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</si>
  <si>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</si>
  <si>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</si>
  <si>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</si>
  <si>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</si>
  <si>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</si>
  <si>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</si>
  <si>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</si>
  <si>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</si>
  <si>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</si>
  <si>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</si>
  <si>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</si>
  <si>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</si>
  <si>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</si>
  <si>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</si>
  <si>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</si>
  <si>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</si>
  <si>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</si>
  <si>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</si>
  <si>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</si>
  <si>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</si>
  <si>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</si>
  <si>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</si>
  <si>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</si>
  <si>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</si>
  <si>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</si>
  <si>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</si>
  <si>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</si>
  <si>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</si>
  <si>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</si>
  <si>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</si>
  <si>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</si>
  <si>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</si>
  <si>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</si>
  <si>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</si>
  <si>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</si>
  <si>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</si>
  <si>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</si>
  <si>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</si>
  <si>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</si>
  <si>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</si>
  <si>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</si>
  <si>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</si>
  <si>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</si>
  <si>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</si>
  <si>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</si>
  <si>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</si>
  <si>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</si>
  <si>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</si>
  <si>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</si>
  <si>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</si>
  <si>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</si>
  <si>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</si>
  <si>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</si>
  <si>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</si>
  <si>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</si>
  <si>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</si>
  <si>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</si>
  <si>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</si>
  <si>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</si>
  <si>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</si>
  <si>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</si>
  <si>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</si>
  <si>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</si>
  <si>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</si>
  <si>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</si>
  <si>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</si>
  <si>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</si>
  <si>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</si>
  <si>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</si>
  <si>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</si>
  <si>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</si>
  <si>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</si>
  <si>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</si>
  <si>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</si>
  <si>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</si>
  <si>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</si>
  <si>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</si>
  <si>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</si>
  <si>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</si>
  <si>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</si>
  <si>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</si>
  <si>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</si>
  <si>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</si>
  <si>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</si>
  <si>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</si>
  <si>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</si>
  <si>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</si>
  <si>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</si>
  <si>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</si>
  <si>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</si>
  <si>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</si>
  <si>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</si>
  <si>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</si>
  <si>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</si>
  <si>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</si>
  <si>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</si>
  <si>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</si>
  <si>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</si>
  <si>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</si>
  <si>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</si>
  <si>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</si>
  <si>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</si>
  <si>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</si>
  <si>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</si>
  <si>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</si>
  <si>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</si>
  <si>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</si>
  <si>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</si>
  <si>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</si>
  <si>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</si>
  <si>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</si>
  <si>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</si>
  <si>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</si>
  <si>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</si>
  <si>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</si>
  <si>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</si>
  <si>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</si>
  <si>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</si>
  <si>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</si>
  <si>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</si>
  <si>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</si>
  <si>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</si>
  <si>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</si>
  <si>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</si>
  <si>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</si>
  <si>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</si>
  <si>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</si>
  <si>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</si>
  <si>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</si>
  <si>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</si>
  <si>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</si>
  <si>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</si>
  <si>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</si>
  <si>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</si>
  <si>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</si>
  <si>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</si>
  <si>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</si>
  <si>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</si>
  <si>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</si>
  <si>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</si>
  <si>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</si>
  <si>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</si>
  <si>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</si>
  <si>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</si>
  <si>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</si>
  <si>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</si>
  <si>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</si>
  <si>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</si>
  <si>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</si>
  <si>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</si>
  <si>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</si>
  <si>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</si>
  <si>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</si>
  <si>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</si>
  <si>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</si>
  <si>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</si>
  <si>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</si>
  <si>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</si>
  <si>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</si>
  <si>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</si>
  <si>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</si>
  <si>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</si>
  <si>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</si>
  <si>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</si>
  <si>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</si>
  <si>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</si>
  <si>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</si>
  <si>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</si>
  <si>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</si>
  <si>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</si>
  <si>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</si>
  <si>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</si>
  <si>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</si>
  <si>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</si>
  <si>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</si>
  <si>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</si>
  <si>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</si>
  <si>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</si>
  <si>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</si>
  <si>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</si>
  <si>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</si>
  <si>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</si>
  <si>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</si>
  <si>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</si>
  <si>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</si>
  <si>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</si>
  <si>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</si>
  <si>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</si>
  <si>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</si>
  <si>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</si>
  <si>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</si>
  <si>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</si>
  <si>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</si>
  <si>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</si>
  <si>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</si>
  <si>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</si>
  <si>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</si>
  <si>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</si>
  <si>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</si>
  <si>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</si>
  <si>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</si>
  <si>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</si>
  <si>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</si>
  <si>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</si>
  <si>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</si>
  <si>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</si>
  <si>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</si>
  <si>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</si>
  <si>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</si>
  <si>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</si>
  <si>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</si>
  <si>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</si>
  <si>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</si>
  <si>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</si>
  <si>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</si>
  <si>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</si>
  <si>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</si>
  <si>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</si>
  <si>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</si>
  <si>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</si>
  <si>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</si>
  <si>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</si>
  <si>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</si>
  <si>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</si>
  <si>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</si>
  <si>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</si>
  <si>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</si>
  <si>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</si>
  <si>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</si>
  <si>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</si>
  <si>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</si>
  <si>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</si>
  <si>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</si>
  <si>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</si>
  <si>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</si>
  <si>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</si>
  <si>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</si>
  <si>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</si>
  <si>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</si>
  <si>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</si>
  <si>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</si>
  <si>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</si>
  <si>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</si>
  <si>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</si>
  <si>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</si>
  <si>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</si>
  <si>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</si>
  <si>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</si>
  <si>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</si>
  <si>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</si>
  <si>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</si>
  <si>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</si>
  <si>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</si>
  <si>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</si>
  <si>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</si>
  <si>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</si>
  <si>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</si>
  <si>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</si>
  <si>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</si>
  <si>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</si>
  <si>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</si>
  <si>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</si>
  <si>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</si>
  <si>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</si>
  <si>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</si>
  <si>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</si>
  <si>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</si>
  <si>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</si>
  <si>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</si>
  <si>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</si>
  <si>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</si>
  <si>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</si>
  <si>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</si>
  <si>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</si>
  <si>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</si>
  <si>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</si>
  <si>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</si>
  <si>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</si>
  <si>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</si>
  <si>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</si>
  <si>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</si>
  <si>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</si>
  <si>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</si>
  <si>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</si>
  <si>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</si>
  <si>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</si>
  <si>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</si>
  <si>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</si>
  <si>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</si>
  <si>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</si>
  <si>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</si>
  <si>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</si>
  <si>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</si>
  <si>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</si>
  <si>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</si>
  <si>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</si>
  <si>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</si>
  <si>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</si>
  <si>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</si>
  <si>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</si>
  <si>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</si>
  <si>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</si>
  <si>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</si>
  <si>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</si>
  <si>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</si>
  <si>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</si>
  <si>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</si>
  <si>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</si>
  <si>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</si>
  <si>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</si>
  <si>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</si>
  <si>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</si>
  <si>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</si>
  <si>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</si>
  <si>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</si>
  <si>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</si>
  <si>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</si>
  <si>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</si>
  <si>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</si>
  <si>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</si>
  <si>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</si>
  <si>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</si>
  <si>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</si>
  <si>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</si>
  <si>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</si>
  <si>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</si>
  <si>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</si>
  <si>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</si>
  <si>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</si>
  <si>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</si>
  <si>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</si>
  <si>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</si>
  <si>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</si>
  <si>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</si>
  <si>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</si>
  <si>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</si>
  <si>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</si>
  <si>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</si>
  <si>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</si>
  <si>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</si>
  <si>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</si>
  <si>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</si>
  <si>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</si>
  <si>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</si>
  <si>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</si>
  <si>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</si>
  <si>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</si>
  <si>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</si>
  <si>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</si>
  <si>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</si>
  <si>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</si>
  <si>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</si>
  <si>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</si>
  <si>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</si>
  <si>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</si>
  <si>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</si>
  <si>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</si>
  <si>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</si>
  <si>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</si>
  <si>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</si>
  <si>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</si>
  <si>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</si>
  <si>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</si>
  <si>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</si>
  <si>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</si>
  <si>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</si>
  <si>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</si>
  <si>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</si>
  <si>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</si>
  <si>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</si>
  <si>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</si>
  <si>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</si>
  <si>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</si>
  <si>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</si>
  <si>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</si>
  <si>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</si>
  <si>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</si>
  <si>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</si>
  <si>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</si>
  <si>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</si>
  <si>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</si>
  <si>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</si>
  <si>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</si>
  <si>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</si>
  <si>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</si>
  <si>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</si>
  <si>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</si>
  <si>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</si>
  <si>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</si>
  <si>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</si>
  <si>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</si>
  <si>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</si>
  <si>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</si>
  <si>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</si>
  <si>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</si>
  <si>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</si>
  <si>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</si>
  <si>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</si>
  <si>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</si>
  <si>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</si>
  <si>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</si>
  <si>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</si>
  <si>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</si>
  <si>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</si>
  <si>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</si>
  <si>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</si>
  <si>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</si>
  <si>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</si>
  <si>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</si>
  <si>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</si>
  <si>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</si>
  <si>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</si>
  <si>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</si>
  <si>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</si>
  <si>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</si>
  <si>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</si>
  <si>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</si>
  <si>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</si>
  <si>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</si>
  <si>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</si>
  <si>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</si>
  <si>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</si>
  <si>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</si>
  <si>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</si>
  <si>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</si>
  <si>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</si>
  <si>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</si>
  <si>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</si>
  <si>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</si>
  <si>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</si>
  <si>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</si>
  <si>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</si>
  <si>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</si>
  <si>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</si>
  <si>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</si>
  <si>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</si>
  <si>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</si>
  <si>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</si>
  <si>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</si>
  <si>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</si>
  <si>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</si>
  <si>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</si>
  <si>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</si>
  <si>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</si>
  <si>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</si>
  <si>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</si>
  <si>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</si>
  <si>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</si>
  <si>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</si>
  <si>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</si>
  <si>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</si>
  <si>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</si>
  <si>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</si>
  <si>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</si>
  <si>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</si>
  <si>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</si>
  <si>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</si>
  <si>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</si>
  <si>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</si>
  <si>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</si>
  <si>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</si>
  <si>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</si>
  <si>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</si>
  <si>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</si>
  <si>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</si>
  <si>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</si>
  <si>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</si>
  <si>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</si>
  <si>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</si>
  <si>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</si>
  <si>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</si>
  <si>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</si>
  <si>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</si>
  <si>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</si>
  <si>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</si>
  <si>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</si>
  <si>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</si>
  <si>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</si>
  <si>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</si>
  <si>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</si>
  <si>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</si>
  <si>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</si>
  <si>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</si>
  <si>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</si>
  <si>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</si>
  <si>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</si>
  <si>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</si>
  <si>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</si>
  <si>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</si>
  <si>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</si>
  <si>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</si>
  <si>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</si>
  <si>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</si>
  <si>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</si>
  <si>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</si>
  <si>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</si>
  <si>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</si>
  <si>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</si>
  <si>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</si>
  <si>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</si>
  <si>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</si>
  <si>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</si>
  <si>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</si>
  <si>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</si>
  <si>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</si>
  <si>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</si>
  <si>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</si>
  <si>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</si>
  <si>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</si>
  <si>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</si>
  <si>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</si>
  <si>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</si>
  <si>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</si>
  <si>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</si>
  <si>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</si>
  <si>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</si>
  <si>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</si>
  <si>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</si>
  <si>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</si>
  <si>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</si>
  <si>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</si>
  <si>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</si>
  <si>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</si>
  <si>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</si>
  <si>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</si>
  <si>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</si>
  <si>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</si>
  <si>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</si>
  <si>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</si>
  <si>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</si>
  <si>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</si>
  <si>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</si>
  <si>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</si>
  <si>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</si>
  <si>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</si>
  <si>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</si>
  <si>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</si>
  <si>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</si>
  <si>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</si>
  <si>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</si>
  <si>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</si>
  <si>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</si>
  <si>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</si>
  <si>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</si>
  <si>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</si>
  <si>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</si>
  <si>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</si>
  <si>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</si>
  <si>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</si>
  <si>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</si>
  <si>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</si>
  <si>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</si>
  <si>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</si>
  <si>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</si>
  <si>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</si>
  <si>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</si>
  <si>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</si>
  <si>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</si>
  <si>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</si>
  <si>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</si>
  <si>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</si>
  <si>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</si>
  <si>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</si>
  <si>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</si>
  <si>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</si>
  <si>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</si>
  <si>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</si>
  <si>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</si>
  <si>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</si>
  <si>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</si>
  <si>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</si>
  <si>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</si>
  <si>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</si>
  <si>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</si>
  <si>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</si>
  <si>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</si>
  <si>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</si>
  <si>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</si>
  <si>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</si>
  <si>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</si>
  <si>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</si>
  <si>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</si>
  <si>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</si>
  <si>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</si>
  <si>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</si>
  <si>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</si>
  <si>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</si>
  <si>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</si>
  <si>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</si>
  <si>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</si>
  <si>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</si>
  <si>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</si>
  <si>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</si>
  <si>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</si>
  <si>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</si>
  <si>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</si>
  <si>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</si>
  <si>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</si>
  <si>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</si>
  <si>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</si>
  <si>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</si>
  <si>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</si>
  <si>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</si>
  <si>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</si>
  <si>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</si>
  <si>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</si>
  <si>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</si>
  <si>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</si>
  <si>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</si>
  <si>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</si>
  <si>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</si>
  <si>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</si>
  <si>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</si>
  <si>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</si>
  <si>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</si>
  <si>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</si>
  <si>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</si>
  <si>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</si>
  <si>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</si>
  <si>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</si>
  <si>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</si>
  <si>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</si>
  <si>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</si>
  <si>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</si>
  <si>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</si>
  <si>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</si>
  <si>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</si>
  <si>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</si>
  <si>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</si>
  <si>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</si>
  <si>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</si>
  <si>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</si>
  <si>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</si>
  <si>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</si>
  <si>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</si>
  <si>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</si>
  <si>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</si>
  <si>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</si>
  <si>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</si>
  <si>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</si>
  <si>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</si>
  <si>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</si>
  <si>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</si>
  <si>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</si>
  <si>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</si>
  <si>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</si>
  <si>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</si>
  <si>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</si>
  <si>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</si>
  <si>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</si>
  <si>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</si>
  <si>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</si>
  <si>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</si>
  <si>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</si>
  <si>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</si>
  <si>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</si>
  <si>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</si>
  <si>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</si>
  <si>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</si>
  <si>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</si>
  <si>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</si>
  <si>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</si>
  <si>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</si>
  <si>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</si>
  <si>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</si>
  <si>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</si>
  <si>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</si>
  <si>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</si>
  <si>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</si>
  <si>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</si>
  <si>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</si>
  <si>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</si>
  <si>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</si>
  <si>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</si>
  <si>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</si>
  <si>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</si>
  <si>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</si>
  <si>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</si>
  <si>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</si>
  <si>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</si>
  <si>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</si>
  <si>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</si>
  <si>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</si>
  <si>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</si>
  <si>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</si>
  <si>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</si>
  <si>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</si>
  <si>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</si>
  <si>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</si>
  <si>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</si>
  <si>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</si>
  <si>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</si>
  <si>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</si>
  <si>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</si>
  <si>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</si>
  <si>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</si>
  <si>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</si>
  <si>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</si>
  <si>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</si>
  <si>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</si>
  <si>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</si>
  <si>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</si>
  <si>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</si>
  <si>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</si>
  <si>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</si>
  <si>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</si>
  <si>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</si>
  <si>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</si>
  <si>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</si>
  <si>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</si>
  <si>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</si>
  <si>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</si>
  <si>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</si>
  <si>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</si>
  <si>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</si>
  <si>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</si>
  <si>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</si>
  <si>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</si>
  <si>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</si>
  <si>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</si>
  <si>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</si>
  <si>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</si>
  <si>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</si>
  <si>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</si>
  <si>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</si>
  <si>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</si>
  <si>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</si>
  <si>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</si>
  <si>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</si>
  <si>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</si>
  <si>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</si>
  <si>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</si>
  <si>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</si>
  <si>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</si>
  <si>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</si>
  <si>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</si>
  <si>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</si>
  <si>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</si>
  <si>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</si>
  <si>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</si>
  <si>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</si>
  <si>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</si>
  <si>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</si>
  <si>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</si>
  <si>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</si>
  <si>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</si>
  <si>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</si>
  <si>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</si>
  <si>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</si>
  <si>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</si>
  <si>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</si>
  <si>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</si>
  <si>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</si>
  <si>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</si>
  <si>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</si>
  <si>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</si>
  <si>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</si>
  <si>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</si>
  <si>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</si>
  <si>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</si>
  <si>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</si>
  <si>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</si>
  <si>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</si>
  <si>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</si>
  <si>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</si>
  <si>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</si>
  <si>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</si>
  <si>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</si>
  <si>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</si>
  <si>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</si>
  <si>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</si>
  <si>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</si>
  <si>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</si>
  <si>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</si>
  <si>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</si>
  <si>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</si>
  <si>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</si>
  <si>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</si>
  <si>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</si>
  <si>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</si>
  <si>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</si>
  <si>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</si>
  <si>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</si>
  <si>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</si>
  <si>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</si>
  <si>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</si>
  <si>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</si>
  <si>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</si>
  <si>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</si>
  <si>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</si>
  <si>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</si>
  <si>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</si>
  <si>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</si>
  <si>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</si>
  <si>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</si>
  <si>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</si>
  <si>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</si>
  <si>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</si>
  <si>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</si>
  <si>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</si>
  <si>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</si>
  <si>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</si>
  <si>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</si>
  <si>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</si>
  <si>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</si>
  <si>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</si>
  <si>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</si>
  <si>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</si>
  <si>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</si>
  <si>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</si>
  <si>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</si>
  <si>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</si>
  <si>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</si>
  <si>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</si>
  <si>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</si>
  <si>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</si>
  <si>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</si>
  <si>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</si>
  <si>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</si>
  <si>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</si>
  <si>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</si>
  <si>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</si>
  <si>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</si>
  <si>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</si>
  <si>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</si>
  <si>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</si>
  <si>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</si>
  <si>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</si>
  <si>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</si>
  <si>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</si>
  <si>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</si>
  <si>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</si>
  <si>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</si>
  <si>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</si>
  <si>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</si>
  <si>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</si>
  <si>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</si>
  <si>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</si>
  <si>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</si>
  <si>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</si>
  <si>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</si>
  <si>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</si>
  <si>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</si>
  <si>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</si>
  <si>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</si>
  <si>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</si>
  <si>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</si>
  <si>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</si>
  <si>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</si>
  <si>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</si>
  <si>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</si>
  <si>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</si>
  <si>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</si>
  <si>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</si>
  <si>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</si>
  <si>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</si>
  <si>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</si>
  <si>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</si>
  <si>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</si>
  <si>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</si>
  <si>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</si>
  <si>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</si>
  <si>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</si>
  <si>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</si>
  <si>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</si>
  <si>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</si>
  <si>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</si>
  <si>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</si>
  <si>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</si>
  <si>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</si>
  <si>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</si>
  <si>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</si>
  <si>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</si>
  <si>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</si>
  <si>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</si>
  <si>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</si>
  <si>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</si>
  <si>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</si>
  <si>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</si>
  <si>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</si>
  <si>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</si>
  <si>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</si>
  <si>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</si>
  <si>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</si>
  <si>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</si>
  <si>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</si>
  <si>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</si>
  <si>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</si>
  <si>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</si>
  <si>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</si>
  <si>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</si>
  <si>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</si>
  <si>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</si>
  <si>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</si>
  <si>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</si>
  <si>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</si>
  <si>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</si>
  <si>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</si>
  <si>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</si>
  <si>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</si>
  <si>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</si>
  <si>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</si>
  <si>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</si>
  <si>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</si>
  <si>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</si>
  <si>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</si>
  <si>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</si>
  <si>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</si>
  <si>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</si>
  <si>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</si>
  <si>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</si>
  <si>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</si>
  <si>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</si>
  <si>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</si>
  <si>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</si>
  <si>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</si>
  <si>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</si>
  <si>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</si>
  <si>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</si>
  <si>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</si>
  <si>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</si>
  <si>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</si>
  <si>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</si>
  <si>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</si>
  <si>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</si>
  <si>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</si>
  <si>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</si>
  <si>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</si>
  <si>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</si>
  <si>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</si>
  <si>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</si>
  <si>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</si>
  <si>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</si>
  <si>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</si>
  <si>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</si>
  <si>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</si>
  <si>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</si>
  <si>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</si>
  <si>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</si>
  <si>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</si>
  <si>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</si>
  <si>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</si>
  <si>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</si>
  <si>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</si>
  <si>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</si>
  <si>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</si>
  <si>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</si>
  <si>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</si>
  <si>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</si>
  <si>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</si>
  <si>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</si>
  <si>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</si>
  <si>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</si>
  <si>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</si>
  <si>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</si>
  <si>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</si>
  <si>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</si>
  <si>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</si>
  <si>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</si>
  <si>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</si>
  <si>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</si>
  <si>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</si>
  <si>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</si>
  <si>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</si>
  <si>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</si>
  <si>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</si>
  <si>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</si>
  <si>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</si>
  <si>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</si>
  <si>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</si>
  <si>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</si>
  <si>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</si>
  <si>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</si>
  <si>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</si>
  <si>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</si>
  <si>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</si>
  <si>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</si>
  <si>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</si>
  <si>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</si>
  <si>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</si>
  <si>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</si>
  <si>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</si>
  <si>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</si>
  <si>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</si>
  <si>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</si>
  <si>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</si>
  <si>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</si>
  <si>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</si>
  <si>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</si>
  <si>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</si>
  <si>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</si>
  <si>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</si>
  <si>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</si>
  <si>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</si>
  <si>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</si>
  <si>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</si>
  <si>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</si>
  <si>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</si>
  <si>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</si>
  <si>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</si>
  <si>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</si>
  <si>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</si>
  <si>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</si>
  <si>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</si>
  <si>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</si>
  <si>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</si>
  <si>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</si>
  <si>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</si>
  <si>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</si>
  <si>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</si>
  <si>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</si>
  <si>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</si>
  <si>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</si>
  <si>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</si>
  <si>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</si>
  <si>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</si>
  <si>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</si>
  <si>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</si>
  <si>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</si>
  <si>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</si>
  <si>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</si>
  <si>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</si>
  <si>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</si>
  <si>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</si>
  <si>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</si>
  <si>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</si>
  <si>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</si>
  <si>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</si>
  <si>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</si>
  <si>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</si>
  <si>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</si>
  <si>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</si>
  <si>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</si>
  <si>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</si>
  <si>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</si>
  <si>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</si>
  <si>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</si>
  <si>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</si>
  <si>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</si>
  <si>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</si>
  <si>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</si>
  <si>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</si>
  <si>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</si>
  <si>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</si>
  <si>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</si>
  <si>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</si>
  <si>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</si>
  <si>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</si>
  <si>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</si>
  <si>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</si>
  <si>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</si>
  <si>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</si>
  <si>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</si>
  <si>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</si>
  <si>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</si>
  <si>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</si>
  <si>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</si>
  <si>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</si>
  <si>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</si>
  <si>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</si>
  <si>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</si>
  <si>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</si>
  <si>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</si>
  <si>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</si>
  <si>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</si>
  <si>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</si>
  <si>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</si>
  <si>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</si>
  <si>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</si>
  <si>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</si>
  <si>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</si>
  <si>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</si>
  <si>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</si>
  <si>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</si>
  <si>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</si>
  <si>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</si>
  <si>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</si>
  <si>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</si>
  <si>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</si>
  <si>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</si>
  <si>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</si>
  <si>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</si>
  <si>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</si>
  <si>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</si>
  <si>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</si>
  <si>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</si>
  <si>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</si>
  <si>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</si>
  <si>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</si>
  <si>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</si>
  <si>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</si>
  <si>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</si>
  <si>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</si>
  <si>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</si>
  <si>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</si>
  <si>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</si>
  <si>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</si>
  <si>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</si>
  <si>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</si>
  <si>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</si>
  <si>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</si>
  <si>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</si>
  <si>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</si>
  <si>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</si>
  <si>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</si>
  <si>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</si>
  <si>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</si>
  <si>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</si>
  <si>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</si>
  <si>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</si>
  <si>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</si>
  <si>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</si>
  <si>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</si>
  <si>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</si>
  <si>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</si>
  <si>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</si>
  <si>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</si>
  <si>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</si>
  <si>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</si>
  <si>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</si>
  <si>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</si>
  <si>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</si>
  <si>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</si>
  <si>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</si>
  <si>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</si>
  <si>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</si>
  <si>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</si>
  <si>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</si>
  <si>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</si>
  <si>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</si>
  <si>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</si>
  <si>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</si>
  <si>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</si>
  <si>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</si>
  <si>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</si>
  <si>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</si>
  <si>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</si>
  <si>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</si>
  <si>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</si>
  <si>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</si>
  <si>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</si>
  <si>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</si>
  <si>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</si>
  <si>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</si>
  <si>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</si>
  <si>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</si>
  <si>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</si>
  <si>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</si>
  <si>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</si>
  <si>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</si>
  <si>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</si>
  <si>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</si>
  <si>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</si>
  <si>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</si>
  <si>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</si>
  <si>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</si>
  <si>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</si>
  <si>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</si>
  <si>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</si>
  <si>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</si>
  <si>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</si>
  <si>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</si>
  <si>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</si>
  <si>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</si>
  <si>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</si>
  <si>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</si>
  <si>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</si>
  <si>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</si>
  <si>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</si>
  <si>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</si>
  <si>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</si>
  <si>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</si>
  <si>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</si>
  <si>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</si>
  <si>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</si>
  <si>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</si>
  <si>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</si>
  <si>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</si>
  <si>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</si>
  <si>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</si>
  <si>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</si>
  <si>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</si>
  <si>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</si>
  <si>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</si>
  <si>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</si>
  <si>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</si>
  <si>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</si>
  <si>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</si>
  <si>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</si>
  <si>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</si>
  <si>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</si>
  <si>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</si>
  <si>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</si>
  <si>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</si>
  <si>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</si>
  <si>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</si>
  <si>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</si>
  <si>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</si>
  <si>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</si>
  <si>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</si>
  <si>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</si>
  <si>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</si>
  <si>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</si>
  <si>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</si>
  <si>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</si>
  <si>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</si>
  <si>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</si>
  <si>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</si>
  <si>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</si>
  <si>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</si>
  <si>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</si>
  <si>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</si>
  <si>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</si>
  <si>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</si>
  <si>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</si>
  <si>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</si>
  <si>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</si>
  <si>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</si>
  <si>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</si>
  <si>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</si>
  <si>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</si>
  <si>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</si>
  <si>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</si>
  <si>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</si>
  <si>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</si>
  <si>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</si>
  <si>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</si>
  <si>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</si>
  <si>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</si>
  <si>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</si>
  <si>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</si>
  <si>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</si>
  <si>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</si>
  <si>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</si>
  <si>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</si>
  <si>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</si>
  <si>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</si>
  <si>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</si>
  <si>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</si>
  <si>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</si>
  <si>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</si>
  <si>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</si>
  <si>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</si>
  <si>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</si>
  <si>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</si>
  <si>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</si>
  <si>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</si>
  <si>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</si>
  <si>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</si>
  <si>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</si>
  <si>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</si>
  <si>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</si>
  <si>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</si>
  <si>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</si>
  <si>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</si>
  <si>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</si>
  <si>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</si>
  <si>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</si>
  <si>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</si>
  <si>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</si>
  <si>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</si>
  <si>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</si>
  <si>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</si>
  <si>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</si>
  <si>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</si>
  <si>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</si>
  <si>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</si>
  <si>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</si>
  <si>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</si>
  <si>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</si>
  <si>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</si>
  <si>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</si>
  <si>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</si>
  <si>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</si>
  <si>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</si>
  <si>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</si>
  <si>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</si>
  <si>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</si>
  <si>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</si>
  <si>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</si>
  <si>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</si>
  <si>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</si>
  <si>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</si>
  <si>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</si>
  <si>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</si>
  <si>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</si>
  <si>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</si>
  <si>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</si>
  <si>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</si>
  <si>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</si>
  <si>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</si>
  <si>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</si>
  <si>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</si>
  <si>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</si>
  <si>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</si>
  <si>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</si>
  <si>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</si>
  <si>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</si>
  <si>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</si>
  <si>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</si>
  <si>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</si>
  <si>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</si>
  <si>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</si>
  <si>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</si>
  <si>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</si>
  <si>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</si>
  <si>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</si>
  <si>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</si>
  <si>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</si>
  <si>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</si>
  <si>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</si>
  <si>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</si>
  <si>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</si>
  <si>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</si>
  <si>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</si>
  <si>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</si>
  <si>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</si>
  <si>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</si>
  <si>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</si>
  <si>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</si>
  <si>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</si>
  <si>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</si>
  <si>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</si>
  <si>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</si>
  <si>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</si>
  <si>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</si>
  <si>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</si>
  <si>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</si>
  <si>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</si>
  <si>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</si>
  <si>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</si>
  <si>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</si>
  <si>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</si>
  <si>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</si>
  <si>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</si>
  <si>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</si>
  <si>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</si>
  <si>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</si>
  <si>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</si>
  <si>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</si>
  <si>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</si>
  <si>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</si>
  <si>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</si>
  <si>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</si>
  <si>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</si>
  <si>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</si>
  <si>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</si>
  <si>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</si>
  <si>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</si>
  <si>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</si>
  <si>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</si>
  <si>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</si>
  <si>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</si>
  <si>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</si>
  <si>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</si>
  <si>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</si>
  <si>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</si>
  <si>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</si>
  <si>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</si>
  <si>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</si>
  <si>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</si>
  <si>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</si>
  <si>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</si>
  <si>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</si>
  <si>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</si>
  <si>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</si>
  <si>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</si>
  <si>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</si>
  <si>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</si>
  <si>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</si>
  <si>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</si>
  <si>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</si>
  <si>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</si>
  <si>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</si>
  <si>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</si>
  <si>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</si>
  <si>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</si>
  <si>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</si>
  <si>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</si>
  <si>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</si>
  <si>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</si>
  <si>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</si>
  <si>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</si>
  <si>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</si>
  <si>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</si>
  <si>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</si>
  <si>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</si>
  <si>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</si>
  <si>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</si>
  <si>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</si>
  <si>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</si>
  <si>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</si>
  <si>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</si>
  <si>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</si>
  <si>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</si>
  <si>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</si>
  <si>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</si>
  <si>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</si>
  <si>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</si>
  <si>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</si>
  <si>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</si>
  <si>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</si>
  <si>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</si>
  <si>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</si>
  <si>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</si>
  <si>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</si>
  <si>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</si>
  <si>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</si>
  <si>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</si>
  <si>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</si>
  <si>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</si>
  <si>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</si>
  <si>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</si>
  <si>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</si>
  <si>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</si>
  <si>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</si>
  <si>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</si>
  <si>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</si>
  <si>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</si>
  <si>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</si>
  <si>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</si>
  <si>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</si>
  <si>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</si>
  <si>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</si>
  <si>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</si>
  <si>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</si>
  <si>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</si>
  <si>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</si>
  <si>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</si>
  <si>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</si>
  <si>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</si>
  <si>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</si>
  <si>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</si>
  <si>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</si>
  <si>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</si>
  <si>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</si>
  <si>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</si>
  <si>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</si>
  <si>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</si>
  <si>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</si>
  <si>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</si>
  <si>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</si>
  <si>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</si>
  <si>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</si>
  <si>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</si>
  <si>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</si>
  <si>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</si>
  <si>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</si>
  <si>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</si>
  <si>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</si>
  <si>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</si>
  <si>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</si>
  <si>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</si>
  <si>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</si>
  <si>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</si>
  <si>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</si>
  <si>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</si>
  <si>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</si>
  <si>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</si>
  <si>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</si>
  <si>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</si>
  <si>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</si>
  <si>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</si>
  <si>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</si>
  <si>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</si>
  <si>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</si>
  <si>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</si>
  <si>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</si>
  <si>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</si>
  <si>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</si>
  <si>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</si>
  <si>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</si>
  <si>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</si>
  <si>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</si>
  <si>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</si>
  <si>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</si>
  <si>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</si>
  <si>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</si>
  <si>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</si>
  <si>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</si>
  <si>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</si>
  <si>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</si>
  <si>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</si>
  <si>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</si>
  <si>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</si>
  <si>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</si>
  <si>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</si>
  <si>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</si>
  <si>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</si>
  <si>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</si>
  <si>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</si>
  <si>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</si>
  <si>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</si>
  <si>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</si>
  <si>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</si>
  <si>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</si>
  <si>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</si>
  <si>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</si>
  <si>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</si>
  <si>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</si>
  <si>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</si>
  <si>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</si>
  <si>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</si>
  <si>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</si>
  <si>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</si>
  <si>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</si>
  <si>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</si>
  <si>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</si>
  <si>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</si>
  <si>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</si>
  <si>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</si>
  <si>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</si>
  <si>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</si>
  <si>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</si>
  <si>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</si>
  <si>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</si>
  <si>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</si>
  <si>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</si>
  <si>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</si>
  <si>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</si>
  <si>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</si>
  <si>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</si>
  <si>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</si>
  <si>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</si>
  <si>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</si>
  <si>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</si>
  <si>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</si>
  <si>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</si>
  <si>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</si>
  <si>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</si>
  <si>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</si>
  <si>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</si>
  <si>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</si>
  <si>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</si>
  <si>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</si>
  <si>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</si>
  <si>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</si>
  <si>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</si>
  <si>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</si>
  <si>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</si>
  <si>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</si>
  <si>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</si>
  <si>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</si>
  <si>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</si>
  <si>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</si>
  <si>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</si>
  <si>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</si>
  <si>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</si>
  <si>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</si>
  <si>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</si>
  <si>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</si>
  <si>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</si>
  <si>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</si>
  <si>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</si>
  <si>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</si>
  <si>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</si>
  <si>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</si>
  <si>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</si>
  <si>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</si>
  <si>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</si>
  <si>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</si>
  <si>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</si>
  <si>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</si>
  <si>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</si>
  <si>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</si>
  <si>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</si>
  <si>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</si>
  <si>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</si>
  <si>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</si>
  <si>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</si>
  <si>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</si>
  <si>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</si>
  <si>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</si>
  <si>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</si>
  <si>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</si>
  <si>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</si>
  <si>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</si>
  <si>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</si>
  <si>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</si>
  <si>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</si>
  <si>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</si>
  <si>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</si>
  <si>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</si>
  <si>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</si>
  <si>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</si>
  <si>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</si>
  <si>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</si>
  <si>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</si>
  <si>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</si>
  <si>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</si>
  <si>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</si>
  <si>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</si>
  <si>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</si>
  <si>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</si>
  <si>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</si>
  <si>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</si>
  <si>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</si>
  <si>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</si>
  <si>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</si>
  <si>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</si>
  <si>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</si>
  <si>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</si>
  <si>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</si>
  <si>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</si>
  <si>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</si>
  <si>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</si>
  <si>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</si>
  <si>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</si>
  <si>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</si>
  <si>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</si>
  <si>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</si>
  <si>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</si>
  <si>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</si>
  <si>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</si>
  <si>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</si>
  <si>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</si>
  <si>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</si>
  <si>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</si>
  <si>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</si>
  <si>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</si>
  <si>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</si>
  <si>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</si>
  <si>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</si>
  <si>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</si>
  <si>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</si>
  <si>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</si>
  <si>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</si>
  <si>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</si>
  <si>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</si>
  <si>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</si>
  <si>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</si>
  <si>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</si>
  <si>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</si>
  <si>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</si>
  <si>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</si>
  <si>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</si>
  <si>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</si>
  <si>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</si>
  <si>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</si>
  <si>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</si>
  <si>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</si>
  <si>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</si>
  <si>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</si>
  <si>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</si>
  <si>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</si>
  <si>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</si>
  <si>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</si>
  <si>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</si>
  <si>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</si>
  <si>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</si>
  <si>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</si>
  <si>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</si>
  <si>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</si>
  <si>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</si>
  <si>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</si>
  <si>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</si>
  <si>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</si>
  <si>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</si>
  <si>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</si>
  <si>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</si>
  <si>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</si>
  <si>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</si>
  <si>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</si>
  <si>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</si>
  <si>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</si>
  <si>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</si>
  <si>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</si>
  <si>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</si>
  <si>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</si>
  <si>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</si>
  <si>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</si>
  <si>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</si>
  <si>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</si>
  <si>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</si>
  <si>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</si>
  <si>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</si>
  <si>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</si>
  <si>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</si>
  <si>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</si>
  <si>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</si>
  <si>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</si>
  <si>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</si>
  <si>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</si>
  <si>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</si>
  <si>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</si>
  <si>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</si>
  <si>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</si>
  <si>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</si>
  <si>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</si>
  <si>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</si>
  <si>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</si>
  <si>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</si>
  <si>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</si>
  <si>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</si>
  <si>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</si>
  <si>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</si>
  <si>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</si>
  <si>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</si>
  <si>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</si>
  <si>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</si>
  <si>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</si>
  <si>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</si>
  <si>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</si>
  <si>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</si>
  <si>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</si>
  <si>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</si>
  <si>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</si>
  <si>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</si>
  <si>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</si>
  <si>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</si>
  <si>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</si>
  <si>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</si>
  <si>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</si>
  <si>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</si>
  <si>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</si>
  <si>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</si>
  <si>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</si>
  <si>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</si>
  <si>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</si>
  <si>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</si>
  <si>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</si>
  <si>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</si>
  <si>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</si>
  <si>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</si>
  <si>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</si>
  <si>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</si>
  <si>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</si>
  <si>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</si>
  <si>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</si>
  <si>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</si>
  <si>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</si>
  <si>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</si>
  <si>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</si>
  <si>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</si>
  <si>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</si>
  <si>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</si>
  <si>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</si>
  <si>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</si>
  <si>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</si>
  <si>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</si>
  <si>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</si>
  <si>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</si>
  <si>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</si>
  <si>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</si>
  <si>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</si>
  <si>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</si>
  <si>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</si>
  <si>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</si>
  <si>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</si>
  <si>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</si>
  <si>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</si>
  <si>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</si>
  <si>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</si>
  <si>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</si>
  <si>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</si>
  <si>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</si>
  <si>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</si>
  <si>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</si>
  <si>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</si>
  <si>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</si>
  <si>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</si>
  <si>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</si>
  <si>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</si>
  <si>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</si>
  <si>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</si>
  <si>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</si>
  <si>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</si>
  <si>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</si>
  <si>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</si>
  <si>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</si>
  <si>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</si>
  <si>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</si>
  <si>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</si>
  <si>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</si>
  <si>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</si>
  <si>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</si>
  <si>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</si>
  <si>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</si>
  <si>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</si>
  <si>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</si>
  <si>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</si>
  <si>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</si>
  <si>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</si>
  <si>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</si>
  <si>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</si>
  <si>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</si>
  <si>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</si>
  <si>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</si>
  <si>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</si>
  <si>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</si>
  <si>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</si>
  <si>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</si>
  <si>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</si>
  <si>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</si>
  <si>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</si>
  <si>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</si>
  <si>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</si>
  <si>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</si>
  <si>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</si>
  <si>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</si>
  <si>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</si>
  <si>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</si>
  <si>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</si>
  <si>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</si>
  <si>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</si>
  <si>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</si>
  <si>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</si>
  <si>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</si>
  <si>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</si>
  <si>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</si>
  <si>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</si>
  <si>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</si>
  <si>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</si>
  <si>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</si>
  <si>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</si>
  <si>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</si>
  <si>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</si>
  <si>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</si>
  <si>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</si>
  <si>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</si>
  <si>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</si>
  <si>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</si>
  <si>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</si>
  <si>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</si>
  <si>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</si>
  <si>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</si>
  <si>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</si>
  <si>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</si>
  <si>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</si>
  <si>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</si>
  <si>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</si>
  <si>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</si>
  <si>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</si>
  <si>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</si>
  <si>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</si>
  <si>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</si>
  <si>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</si>
  <si>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</si>
  <si>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</si>
  <si>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</si>
  <si>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</si>
  <si>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</si>
  <si>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</si>
  <si>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</si>
  <si>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</si>
  <si>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</si>
  <si>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</si>
  <si>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</si>
  <si>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</si>
  <si>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</si>
  <si>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</si>
  <si>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</si>
  <si>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</si>
  <si>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</si>
  <si>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</si>
  <si>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</si>
  <si>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</si>
  <si>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</si>
  <si>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</si>
  <si>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</si>
  <si>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</si>
  <si>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</si>
  <si>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</si>
  <si>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</si>
  <si>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</si>
  <si>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</si>
  <si>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</si>
  <si>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</si>
  <si>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</si>
  <si>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</si>
  <si>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</si>
  <si>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</si>
  <si>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</si>
  <si>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</si>
  <si>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</si>
  <si>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</si>
  <si>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</si>
  <si>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</si>
  <si>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</si>
  <si>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</si>
  <si>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</si>
  <si>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</si>
  <si>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</si>
  <si>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</si>
  <si>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</si>
  <si>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</si>
  <si>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</si>
  <si>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</si>
  <si>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</si>
  <si>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</si>
  <si>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</si>
  <si>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</si>
  <si>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</si>
  <si>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</si>
  <si>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</si>
  <si>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</si>
  <si>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</si>
  <si>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</si>
  <si>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</si>
  <si>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</si>
  <si>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</si>
  <si>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</si>
  <si>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</si>
  <si>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</si>
  <si>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</si>
  <si>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</si>
  <si>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</si>
  <si>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</si>
  <si>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</si>
  <si>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</si>
  <si>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</si>
  <si>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</si>
  <si>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</si>
  <si>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</si>
  <si>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</si>
  <si>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</si>
  <si>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</si>
  <si>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</si>
  <si>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</si>
  <si>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</si>
  <si>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</si>
  <si>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</si>
  <si>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</si>
  <si>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</si>
  <si>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</si>
  <si>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</si>
  <si>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</si>
  <si>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</si>
  <si>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</si>
  <si>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</si>
  <si>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</si>
  <si>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</si>
  <si>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</si>
  <si>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</si>
  <si>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</si>
  <si>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</si>
  <si>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</si>
  <si>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</si>
  <si>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</si>
  <si>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</si>
  <si>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</si>
  <si>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</si>
  <si>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</si>
  <si>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</si>
  <si>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</si>
  <si>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</si>
  <si>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</si>
  <si>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</si>
  <si>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</si>
  <si>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</si>
  <si>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</si>
  <si>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</si>
  <si>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</si>
  <si>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</si>
  <si>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</si>
  <si>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</si>
  <si>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</si>
  <si>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</si>
  <si>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</si>
  <si>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</si>
  <si>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</si>
  <si>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</si>
  <si>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</si>
  <si>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</si>
  <si>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</si>
  <si>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</si>
  <si>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</si>
  <si>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</si>
  <si>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</si>
  <si>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</si>
  <si>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</si>
  <si>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</si>
  <si>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</si>
  <si>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</si>
  <si>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</si>
  <si>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</si>
  <si>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</si>
  <si>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</si>
  <si>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</si>
  <si>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</si>
  <si>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</si>
  <si>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</si>
  <si>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</si>
  <si>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</si>
  <si>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</si>
  <si>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</si>
  <si>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</si>
  <si>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</si>
  <si>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</si>
  <si>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</si>
  <si>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</si>
  <si>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</si>
  <si>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</si>
  <si>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</si>
  <si>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</si>
  <si>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</si>
  <si>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</si>
  <si>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</si>
  <si>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</si>
  <si>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</si>
  <si>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</si>
  <si>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</si>
  <si>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</si>
  <si>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</si>
  <si>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</si>
  <si>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</si>
  <si>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</si>
  <si>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</si>
  <si>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</si>
  <si>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</si>
  <si>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</si>
  <si>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</si>
  <si>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</si>
  <si>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</si>
  <si>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</si>
  <si>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</si>
  <si>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</si>
  <si>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</si>
  <si>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</si>
  <si>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</si>
  <si>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</si>
  <si>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</si>
  <si>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</si>
  <si>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</si>
  <si>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</si>
  <si>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</si>
  <si>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</si>
  <si>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</si>
  <si>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</si>
  <si>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</si>
  <si>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</si>
  <si>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</si>
  <si>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</si>
  <si>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</si>
  <si>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</si>
  <si>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</si>
  <si>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</si>
  <si>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</si>
  <si>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</si>
  <si>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</si>
  <si>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</si>
  <si>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</si>
  <si>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</si>
  <si>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</si>
  <si>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</si>
  <si>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</si>
  <si>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</si>
  <si>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</si>
  <si>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</si>
  <si>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</si>
  <si>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</si>
  <si>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</si>
  <si>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</si>
  <si>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</si>
  <si>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</si>
  <si>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</si>
  <si>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</si>
  <si>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</si>
  <si>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</si>
  <si>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</si>
  <si>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</si>
  <si>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</si>
  <si>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</si>
  <si>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</si>
  <si>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</si>
  <si>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</si>
  <si>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</si>
  <si>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</si>
  <si>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</si>
  <si>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</si>
  <si>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</si>
  <si>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</si>
  <si>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</si>
  <si>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</si>
  <si>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</si>
  <si>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</si>
  <si>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</si>
  <si>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</si>
  <si>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</si>
  <si>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</si>
  <si>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</si>
  <si>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</si>
  <si>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</si>
  <si>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</si>
  <si>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</si>
  <si>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</si>
  <si>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</si>
  <si>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</si>
  <si>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</si>
  <si>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</si>
  <si>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</si>
  <si>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</si>
  <si>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</si>
  <si>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</si>
  <si>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</si>
  <si>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</si>
  <si>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</si>
  <si>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</si>
  <si>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</si>
  <si>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</si>
  <si>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</si>
  <si>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</si>
  <si>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</si>
  <si>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</si>
  <si>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</si>
  <si>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</si>
  <si>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</si>
  <si>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</si>
  <si>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</si>
  <si>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</si>
  <si>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</si>
  <si>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</si>
  <si>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</si>
  <si>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</si>
  <si>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</si>
  <si>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</si>
  <si>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</si>
  <si>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</si>
  <si>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</si>
  <si>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</si>
  <si>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</si>
  <si>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</si>
  <si>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</si>
  <si>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</si>
  <si>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</si>
  <si>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</si>
  <si>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</si>
  <si>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</si>
  <si>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</si>
  <si>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</si>
  <si>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</si>
  <si>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</si>
  <si>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</si>
  <si>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</si>
  <si>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</si>
  <si>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</si>
  <si>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</si>
  <si>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</si>
  <si>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</si>
  <si>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</si>
  <si>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</si>
  <si>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</si>
  <si>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</si>
  <si>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</si>
  <si>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</si>
  <si>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</si>
  <si>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</si>
  <si>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</si>
  <si>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</si>
  <si>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</si>
  <si>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</si>
  <si>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</si>
  <si>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</si>
  <si>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</si>
  <si>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</si>
  <si>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</si>
  <si>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</si>
  <si>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</si>
  <si>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</si>
  <si>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</si>
  <si>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</si>
  <si>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</si>
  <si>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</si>
  <si>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</si>
  <si>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</si>
  <si>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</si>
  <si>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</si>
  <si>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</si>
  <si>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</si>
  <si>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</si>
  <si>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</si>
  <si>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</si>
  <si>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</si>
  <si>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</si>
  <si>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</si>
  <si>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</si>
  <si>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</si>
  <si>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</si>
  <si>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</si>
  <si>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</si>
  <si>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</si>
  <si>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</si>
  <si>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</si>
  <si>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</si>
  <si>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</si>
  <si>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</si>
  <si>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</si>
  <si>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</si>
  <si>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</si>
  <si>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</si>
  <si>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</si>
  <si>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</si>
  <si>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</si>
  <si>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</si>
  <si>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</si>
  <si>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</si>
  <si>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</si>
  <si>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</si>
  <si>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</si>
  <si>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</si>
  <si>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</si>
  <si>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</si>
  <si>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</si>
  <si>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</si>
  <si>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</si>
  <si>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</si>
  <si>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</si>
  <si>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</si>
  <si>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</si>
  <si>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</si>
  <si>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</si>
  <si>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</si>
  <si>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</si>
  <si>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</si>
  <si>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</si>
  <si>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</si>
  <si>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</si>
  <si>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</si>
  <si>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</si>
  <si>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</si>
  <si>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</si>
  <si>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</si>
  <si>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</si>
  <si>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</si>
  <si>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</si>
  <si>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</si>
  <si>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</si>
  <si>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</si>
  <si>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</si>
  <si>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</si>
  <si>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</si>
  <si>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</si>
  <si>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</si>
  <si>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</si>
  <si>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</si>
  <si>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</si>
  <si>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</si>
  <si>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</si>
  <si>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</si>
  <si>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</si>
  <si>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</si>
  <si>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</si>
  <si>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</si>
  <si>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</si>
  <si>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</si>
  <si>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</si>
  <si>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</si>
  <si>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</si>
  <si>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</si>
  <si>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</si>
  <si>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</si>
  <si>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</si>
  <si>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</si>
  <si>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</si>
  <si>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</si>
  <si>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</si>
  <si>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</si>
  <si>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</si>
  <si>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</si>
  <si>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</si>
  <si>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</si>
  <si>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</si>
  <si>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</si>
  <si>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</si>
  <si>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</si>
  <si>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</si>
  <si>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</si>
  <si>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</si>
  <si>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</si>
  <si>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</si>
  <si>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</si>
  <si>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</si>
  <si>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</si>
  <si>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</si>
  <si>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</si>
  <si>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</si>
  <si>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</si>
  <si>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</si>
  <si>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</si>
  <si>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</si>
  <si>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</si>
  <si>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</si>
  <si>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</si>
  <si>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</si>
  <si>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</si>
  <si>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</si>
  <si>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</si>
  <si>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</si>
  <si>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</si>
  <si>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</si>
  <si>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</si>
  <si>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</si>
  <si>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</si>
  <si>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</si>
  <si>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</si>
  <si>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</si>
  <si>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</si>
  <si>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</si>
  <si>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</si>
  <si>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</si>
  <si>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</si>
  <si>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</si>
  <si>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</si>
  <si>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</si>
  <si>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</si>
  <si>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</si>
  <si>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</si>
  <si>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</si>
  <si>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</si>
  <si>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</si>
  <si>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</si>
  <si>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</si>
  <si>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</si>
  <si>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</si>
  <si>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</si>
  <si>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</si>
  <si>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</si>
  <si>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</si>
  <si>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</si>
  <si>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</si>
  <si>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</si>
  <si>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</si>
  <si>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</si>
  <si>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</si>
  <si>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</si>
  <si>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</si>
  <si>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</si>
  <si>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</si>
  <si>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</si>
  <si>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</si>
  <si>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</si>
  <si>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</si>
  <si>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</si>
  <si>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</si>
  <si>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</si>
  <si>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</si>
  <si>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</si>
  <si>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</si>
  <si>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</si>
  <si>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</si>
  <si>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</si>
  <si>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</si>
  <si>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</si>
  <si>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</si>
  <si>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</si>
  <si>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</si>
  <si>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</si>
  <si>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</si>
  <si>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</si>
  <si>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</si>
  <si>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</si>
  <si>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</si>
  <si>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</si>
  <si>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</si>
  <si>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</si>
  <si>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</si>
  <si>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</si>
  <si>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</si>
  <si>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</si>
  <si>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</si>
  <si>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</si>
  <si>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</si>
  <si>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</si>
  <si>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</si>
  <si>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</si>
  <si>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</si>
  <si>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</si>
  <si>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</si>
  <si>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</si>
  <si>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</si>
  <si>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</si>
  <si>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</si>
  <si>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</si>
  <si>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</si>
  <si>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</si>
  <si>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</si>
  <si>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</si>
  <si>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</si>
  <si>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</si>
  <si>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</si>
  <si>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</si>
  <si>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</si>
  <si>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</si>
  <si>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</si>
  <si>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</si>
  <si>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</si>
  <si>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</si>
  <si>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</si>
  <si>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</si>
  <si>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</si>
  <si>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</si>
  <si>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</si>
  <si>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</si>
  <si>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</si>
  <si>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</si>
  <si>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</si>
  <si>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</si>
  <si>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</si>
  <si>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</si>
  <si>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</si>
  <si>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</si>
  <si>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</si>
  <si>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</si>
  <si>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</si>
  <si>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</si>
  <si>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</si>
  <si>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</si>
  <si>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</si>
  <si>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</si>
  <si>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</si>
  <si>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</si>
  <si>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</si>
  <si>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</si>
  <si>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</si>
  <si>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</si>
  <si>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</si>
  <si>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</si>
  <si>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</si>
  <si>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</si>
  <si>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</si>
  <si>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</si>
  <si>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</si>
  <si>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</si>
  <si>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</si>
  <si>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</si>
  <si>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</si>
  <si>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</si>
  <si>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</si>
  <si>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</si>
  <si>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</si>
  <si>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</si>
  <si>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</si>
  <si>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</si>
  <si>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</si>
  <si>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</si>
  <si>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</si>
  <si>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</si>
  <si>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</si>
  <si>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</si>
  <si>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</si>
  <si>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</si>
  <si>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</si>
  <si>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</si>
  <si>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</si>
  <si>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</si>
  <si>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</si>
  <si>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</si>
  <si>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</si>
  <si>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</si>
  <si>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</si>
  <si>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</si>
  <si>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</si>
  <si>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</si>
  <si>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</si>
  <si>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</si>
  <si>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</si>
  <si>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</si>
  <si>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</si>
  <si>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</si>
  <si>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</si>
  <si>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</si>
  <si>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</si>
  <si>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</si>
  <si>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</si>
  <si>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</si>
  <si>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</si>
  <si>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</si>
  <si>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</si>
  <si>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</si>
  <si>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</si>
  <si>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</si>
  <si>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</si>
  <si>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</si>
  <si>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</si>
  <si>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</si>
  <si>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</si>
  <si>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</si>
  <si>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</si>
  <si>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</si>
  <si>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</si>
  <si>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</si>
  <si>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</si>
  <si>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</si>
  <si>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</si>
  <si>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</si>
  <si>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</si>
  <si>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</si>
  <si>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</si>
  <si>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</si>
  <si>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</si>
  <si>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</si>
  <si>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</si>
  <si>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</si>
  <si>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</si>
  <si>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</si>
  <si>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</si>
  <si>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</si>
  <si>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</si>
  <si>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</si>
  <si>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</si>
  <si>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</si>
  <si>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</si>
  <si>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</si>
  <si>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</si>
  <si>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</si>
  <si>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</si>
  <si>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</si>
  <si>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</si>
  <si>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</si>
  <si>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</si>
  <si>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</si>
  <si>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</si>
  <si>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</si>
  <si>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</si>
  <si>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</si>
  <si>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</si>
  <si>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</si>
  <si>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</si>
  <si>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</si>
  <si>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</si>
  <si>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</si>
  <si>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</si>
  <si>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</si>
  <si>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</si>
  <si>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</si>
  <si>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</si>
  <si>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</si>
  <si>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</si>
  <si>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</si>
  <si>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</si>
  <si>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</si>
  <si>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</si>
  <si>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</si>
  <si>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</si>
  <si>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</si>
  <si>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</si>
  <si>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</si>
  <si>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</si>
  <si>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</si>
  <si>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</si>
  <si>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</si>
  <si>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</si>
  <si>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</si>
  <si>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</si>
  <si>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</si>
  <si>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</si>
  <si>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</si>
  <si>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</si>
  <si>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</si>
  <si>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</si>
  <si>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</si>
  <si>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</si>
  <si>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</si>
  <si>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</si>
  <si>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</si>
  <si>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</si>
  <si>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</si>
  <si>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</si>
  <si>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</si>
  <si>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</si>
  <si>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</si>
  <si>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</si>
  <si>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</si>
  <si>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</si>
  <si>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</si>
  <si>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</si>
  <si>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</si>
  <si>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</si>
  <si>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</si>
  <si>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</si>
  <si>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</si>
  <si>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</si>
  <si>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</si>
  <si>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</si>
  <si>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</si>
  <si>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</si>
  <si>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</si>
  <si>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</si>
  <si>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</si>
  <si>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</si>
  <si>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</si>
  <si>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</si>
  <si>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</si>
  <si>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</si>
  <si>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</si>
  <si>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</si>
  <si>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</si>
  <si>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</si>
  <si>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</si>
  <si>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</si>
  <si>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</si>
  <si>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</si>
  <si>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</si>
  <si>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</si>
  <si>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</si>
  <si>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</si>
  <si>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</si>
  <si>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</si>
  <si>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</si>
  <si>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</si>
  <si>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</si>
  <si>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</si>
  <si>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</si>
  <si>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</si>
  <si>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</si>
  <si>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</si>
  <si>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</si>
  <si>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</si>
  <si>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</si>
  <si>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</si>
  <si>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</si>
  <si>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</si>
  <si>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</si>
  <si>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</si>
  <si>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</si>
  <si>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</si>
  <si>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</si>
  <si>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</si>
  <si>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</si>
  <si>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</si>
  <si>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</si>
  <si>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</si>
  <si>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</si>
  <si>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</si>
  <si>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</si>
  <si>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</si>
  <si>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</si>
  <si>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</si>
  <si>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</si>
  <si>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</si>
  <si>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</si>
  <si>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</si>
  <si>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</si>
  <si>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</si>
  <si>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</si>
  <si>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</si>
  <si>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</si>
  <si>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</si>
  <si>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</si>
  <si>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</si>
  <si>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</si>
  <si>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</si>
  <si>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</si>
  <si>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</si>
  <si>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</si>
  <si>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</si>
  <si>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</si>
  <si>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</si>
  <si>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</si>
  <si>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</si>
  <si>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</si>
  <si>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</si>
  <si>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</si>
  <si>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</si>
  <si>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</si>
  <si>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</si>
  <si>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</si>
  <si>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</si>
  <si>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</si>
  <si>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</si>
  <si>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</si>
  <si>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</si>
  <si>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</si>
  <si>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</si>
  <si>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</si>
  <si>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</si>
  <si>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</si>
  <si>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</si>
  <si>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</si>
  <si>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</si>
  <si>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</si>
  <si>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</si>
  <si>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</si>
  <si>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</si>
  <si>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</si>
  <si>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</si>
  <si>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</si>
  <si>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</si>
  <si>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</si>
  <si>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</si>
  <si>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</si>
  <si>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</si>
  <si>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</si>
  <si>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</si>
  <si>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</si>
  <si>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</si>
  <si>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</si>
  <si>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</si>
  <si>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</si>
  <si>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</si>
  <si>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</si>
  <si>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</si>
  <si>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</si>
  <si>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</si>
  <si>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</si>
  <si>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</si>
  <si>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</si>
  <si>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</si>
  <si>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</si>
  <si>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</si>
  <si>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</si>
  <si>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</si>
  <si>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</si>
  <si>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</si>
  <si>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</si>
  <si>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</si>
  <si>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</si>
  <si>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</si>
  <si>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</si>
  <si>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</si>
  <si>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</si>
  <si>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</si>
  <si>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</si>
  <si>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</si>
  <si>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</si>
  <si>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</si>
  <si>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</si>
  <si>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</si>
  <si>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</si>
  <si>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</si>
  <si>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</si>
  <si>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</si>
  <si>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</si>
  <si>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</si>
  <si>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</si>
  <si>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</si>
  <si>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</si>
  <si>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</si>
  <si>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</si>
  <si>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</si>
  <si>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</si>
  <si>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</si>
  <si>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</si>
  <si>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</si>
  <si>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</si>
  <si>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</si>
  <si>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</si>
  <si>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</si>
  <si>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</si>
  <si>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</si>
  <si>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</si>
  <si>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</si>
  <si>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</si>
  <si>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</si>
  <si>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</si>
  <si>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</si>
  <si>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</si>
  <si>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</si>
  <si>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</si>
  <si>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</si>
  <si>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</si>
  <si>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</si>
  <si>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</si>
  <si>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</si>
  <si>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</si>
  <si>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</si>
  <si>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</si>
  <si>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</si>
  <si>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</si>
  <si>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</si>
  <si>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</si>
  <si>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</si>
  <si>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</si>
  <si>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</si>
  <si>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</si>
  <si>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</si>
  <si>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</si>
  <si>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</si>
  <si>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</si>
  <si>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</si>
  <si>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</si>
  <si>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</si>
  <si>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</si>
  <si>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</si>
  <si>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</si>
  <si>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</si>
  <si>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</si>
  <si>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</si>
  <si>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</si>
  <si>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</si>
  <si>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</si>
  <si>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</si>
  <si>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</si>
  <si>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</si>
  <si>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</si>
  <si>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</si>
  <si>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</si>
  <si>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</si>
  <si>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</si>
  <si>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</si>
  <si>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</si>
  <si>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</si>
  <si>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</si>
  <si>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</si>
  <si>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</si>
  <si>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</si>
  <si>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</si>
  <si>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</si>
  <si>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</si>
  <si>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</si>
  <si>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</si>
  <si>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</si>
  <si>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</si>
  <si>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</si>
  <si>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</si>
  <si>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</si>
  <si>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</si>
  <si>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</si>
  <si>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</si>
  <si>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</si>
  <si>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</si>
  <si>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</si>
  <si>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</si>
  <si>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</si>
  <si>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</si>
  <si>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</si>
  <si>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</si>
  <si>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</si>
  <si>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</si>
  <si>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</si>
  <si>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</si>
  <si>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</si>
  <si>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</si>
  <si>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</si>
  <si>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</si>
  <si>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</si>
  <si>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</si>
  <si>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</si>
  <si>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</si>
  <si>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</si>
  <si>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</si>
  <si>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</si>
  <si>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</si>
  <si>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</si>
  <si>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</si>
  <si>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</si>
  <si>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</si>
  <si>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</si>
  <si>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</si>
  <si>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</si>
  <si>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</si>
  <si>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</si>
  <si>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</si>
  <si>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</si>
  <si>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</si>
  <si>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</si>
  <si>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</si>
  <si>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</si>
  <si>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</si>
  <si>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</si>
  <si>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</si>
  <si>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</si>
  <si>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</si>
  <si>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</si>
  <si>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</si>
  <si>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</si>
  <si>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</si>
  <si>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</si>
  <si>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</si>
  <si>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</si>
  <si>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</si>
  <si>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</si>
  <si>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</si>
  <si>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</si>
  <si>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</si>
  <si>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</si>
  <si>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</si>
  <si>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</si>
  <si>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</si>
  <si>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</si>
  <si>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</si>
  <si>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</si>
  <si>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</si>
  <si>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</si>
  <si>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</si>
  <si>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</si>
  <si>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</si>
  <si>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</si>
  <si>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</si>
  <si>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</si>
  <si>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</si>
  <si>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</si>
  <si>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</si>
  <si>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</si>
  <si>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</si>
  <si>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</si>
  <si>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</si>
  <si>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</si>
  <si>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</si>
  <si>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</si>
  <si>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</si>
  <si>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</si>
  <si>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</si>
  <si>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</si>
  <si>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</si>
  <si>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</si>
  <si>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</si>
  <si>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</si>
  <si>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</si>
  <si>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</si>
  <si>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</si>
  <si>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</si>
  <si>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</si>
  <si>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</si>
  <si>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</si>
  <si>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</si>
  <si>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</si>
  <si>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</si>
  <si>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</si>
  <si>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</si>
  <si>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</si>
  <si>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</si>
  <si>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</si>
  <si>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</si>
  <si>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</si>
  <si>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</si>
  <si>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</si>
  <si>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</si>
  <si>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</si>
  <si>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</si>
  <si>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</si>
  <si>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</si>
  <si>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</si>
  <si>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</si>
  <si>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</si>
  <si>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</si>
  <si>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</si>
  <si>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</si>
  <si>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</si>
  <si>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</si>
  <si>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</si>
  <si>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</si>
  <si>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</si>
  <si>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</si>
  <si>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</si>
  <si>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</si>
  <si>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</si>
  <si>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</si>
  <si>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</si>
  <si>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</si>
  <si>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</si>
  <si>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</si>
  <si>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</si>
  <si>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</si>
  <si>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</si>
  <si>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</si>
  <si>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</si>
  <si>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</si>
  <si>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</si>
  <si>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</si>
  <si>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</si>
  <si>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</si>
  <si>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</si>
  <si>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</si>
  <si>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</si>
  <si>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</si>
  <si>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</si>
  <si>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</si>
  <si>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</si>
  <si>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</si>
  <si>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</si>
  <si>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</si>
  <si>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</si>
  <si>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</si>
  <si>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</si>
  <si>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</si>
  <si>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</si>
  <si>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</si>
  <si>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</si>
  <si>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</si>
  <si>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</si>
  <si>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</si>
  <si>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</si>
  <si>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</si>
  <si>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</si>
  <si>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</si>
  <si>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</si>
  <si>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</si>
  <si>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</si>
  <si>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</si>
  <si>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</si>
  <si>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</si>
  <si>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</si>
  <si>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</si>
  <si>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</si>
  <si>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</si>
  <si>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</si>
  <si>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</si>
  <si>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</si>
  <si>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</si>
  <si>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</si>
  <si>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</si>
  <si>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</si>
  <si>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</si>
  <si>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</si>
  <si>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</si>
  <si>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</si>
  <si>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</si>
  <si>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</si>
  <si>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</si>
  <si>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</si>
  <si>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</si>
  <si>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</si>
  <si>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</si>
  <si>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</si>
  <si>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</si>
  <si>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</si>
  <si>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</si>
  <si>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</si>
  <si>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</si>
  <si>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</si>
  <si>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</si>
  <si>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</si>
  <si>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</si>
  <si>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</si>
  <si>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</si>
  <si>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</si>
  <si>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</si>
  <si>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</si>
  <si>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</si>
  <si>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</si>
  <si>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</si>
  <si>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</si>
  <si>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</si>
  <si>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</si>
  <si>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</si>
  <si>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</si>
  <si>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</si>
  <si>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</si>
  <si>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</si>
  <si>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</si>
  <si>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</si>
  <si>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</si>
  <si>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</si>
  <si>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</si>
  <si>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</si>
  <si>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</si>
  <si>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</si>
  <si>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</si>
  <si>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</si>
  <si>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</si>
  <si>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</si>
  <si>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</si>
  <si>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</si>
  <si>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</si>
  <si>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</si>
  <si>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</si>
  <si>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</si>
  <si>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</si>
  <si>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</si>
  <si>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</si>
  <si>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</si>
  <si>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</si>
  <si>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</si>
  <si>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</si>
  <si>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</si>
  <si>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</si>
  <si>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</si>
  <si>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</si>
  <si>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</si>
  <si>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</si>
  <si>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</si>
  <si>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</si>
  <si>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</si>
  <si>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</si>
  <si>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</si>
  <si>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</si>
  <si>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</si>
  <si>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</si>
  <si>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</si>
  <si>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</si>
  <si>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</si>
  <si>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</si>
  <si>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</si>
  <si>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</si>
  <si>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</si>
  <si>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</si>
  <si>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</si>
  <si>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</si>
  <si>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</si>
  <si>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</si>
  <si>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</si>
  <si>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</si>
  <si>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</si>
  <si>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</si>
  <si>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</si>
  <si>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</si>
  <si>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</si>
  <si>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</si>
  <si>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</si>
  <si>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</si>
  <si>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</si>
  <si>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</si>
  <si>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</si>
  <si>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</si>
  <si>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</si>
  <si>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</si>
  <si>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</si>
  <si>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</si>
  <si>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</si>
  <si>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</si>
  <si>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</si>
  <si>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</si>
  <si>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</si>
  <si>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</si>
  <si>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</si>
  <si>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</si>
  <si>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</si>
  <si>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</si>
  <si>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</si>
  <si>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</si>
  <si>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</si>
  <si>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</si>
  <si>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</si>
  <si>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</si>
  <si>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</si>
  <si>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</si>
  <si>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</si>
  <si>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</si>
  <si>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</si>
  <si>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</si>
  <si>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</si>
  <si>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</si>
  <si>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</si>
  <si>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</si>
  <si>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</si>
  <si>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</si>
  <si>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</si>
  <si>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</si>
  <si>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</si>
  <si>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</si>
  <si>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</si>
  <si>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</si>
  <si>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</si>
  <si>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</si>
  <si>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</si>
  <si>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</si>
  <si>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</si>
  <si>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</si>
  <si>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</si>
  <si>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</si>
  <si>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</si>
  <si>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</si>
  <si>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</si>
  <si>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</si>
  <si>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</si>
  <si>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</si>
  <si>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</si>
  <si>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</si>
  <si>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</si>
  <si>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</si>
  <si>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</si>
  <si>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</si>
  <si>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</si>
  <si>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</si>
  <si>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</si>
  <si>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</si>
  <si>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</si>
  <si>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</si>
  <si>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</si>
  <si>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</si>
  <si>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</si>
  <si>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</si>
  <si>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</si>
  <si>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</si>
  <si>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</si>
  <si>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</si>
  <si>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</si>
  <si>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</si>
  <si>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</si>
  <si>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</si>
  <si>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</si>
  <si>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</si>
  <si>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</si>
  <si>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</si>
  <si>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</si>
  <si>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</si>
  <si>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</si>
  <si>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</si>
  <si>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</si>
  <si>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</si>
  <si>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</si>
  <si>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</si>
  <si>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</si>
  <si>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</si>
  <si>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</si>
  <si>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</si>
  <si>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</si>
  <si>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</si>
  <si>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</si>
  <si>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</si>
  <si>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</si>
  <si>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</si>
  <si>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</si>
  <si>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</si>
  <si>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</si>
  <si>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</si>
  <si>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</si>
  <si>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</si>
  <si>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</si>
  <si>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</si>
  <si>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</si>
  <si>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</si>
  <si>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</si>
  <si>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</si>
  <si>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</si>
  <si>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</si>
  <si>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</si>
  <si>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</si>
  <si>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</si>
  <si>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</si>
  <si>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</si>
  <si>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</si>
  <si>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</si>
  <si>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</si>
  <si>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</si>
  <si>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</si>
  <si>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</si>
  <si>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</si>
  <si>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</si>
  <si>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</si>
  <si>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</si>
  <si>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</si>
  <si>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</si>
  <si>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</si>
  <si>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</si>
  <si>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</si>
  <si>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</si>
  <si>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</si>
  <si>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</si>
  <si>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</si>
  <si>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</si>
  <si>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</si>
  <si>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</si>
  <si>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</si>
  <si>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</si>
  <si>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</si>
  <si>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</si>
  <si>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</si>
  <si>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</si>
  <si>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</si>
  <si>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</si>
  <si>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</si>
  <si>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</si>
  <si>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</si>
  <si>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</si>
  <si>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</si>
  <si>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</si>
  <si>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</si>
  <si>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</si>
  <si>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</si>
  <si>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</si>
  <si>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</si>
  <si>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</si>
  <si>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</si>
  <si>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</si>
  <si>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</si>
  <si>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</si>
  <si>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</si>
  <si>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</si>
  <si>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</si>
  <si>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</si>
  <si>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</si>
  <si>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</si>
  <si>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</si>
  <si>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</si>
  <si>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</si>
  <si>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</si>
  <si>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</si>
  <si>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</si>
  <si>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</si>
  <si>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</si>
  <si>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</si>
  <si>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</si>
  <si>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</si>
  <si>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</si>
  <si>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</si>
  <si>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</si>
  <si>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</si>
  <si>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</si>
  <si>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</si>
  <si>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</si>
  <si>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</si>
  <si>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</si>
  <si>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</si>
  <si>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</si>
  <si>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</si>
  <si>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</si>
  <si>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</si>
  <si>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</si>
  <si>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</si>
  <si>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</si>
  <si>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</si>
  <si>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</si>
  <si>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</si>
  <si>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</si>
  <si>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</si>
  <si>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</si>
  <si>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</si>
  <si>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</si>
  <si>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</si>
  <si>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</si>
  <si>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</si>
  <si>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</si>
  <si>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</si>
  <si>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</si>
  <si>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</si>
  <si>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</si>
  <si>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</si>
  <si>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</si>
  <si>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</si>
  <si>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</si>
  <si>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</si>
  <si>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</si>
  <si>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</si>
  <si>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</si>
  <si>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</si>
  <si>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</si>
  <si>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</si>
  <si>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</si>
  <si>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</si>
  <si>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</si>
  <si>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</si>
  <si>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</si>
  <si>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</si>
  <si>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</si>
  <si>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</si>
  <si>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</si>
  <si>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</si>
  <si>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</si>
  <si>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</si>
  <si>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</si>
  <si>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</si>
  <si>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</si>
  <si>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</si>
  <si>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</si>
  <si>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</si>
  <si>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</si>
  <si>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</si>
  <si>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</si>
  <si>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</si>
  <si>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</si>
  <si>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</si>
  <si>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</si>
  <si>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</si>
  <si>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</si>
  <si>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</si>
  <si>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</si>
  <si>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</si>
  <si>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</si>
  <si>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</si>
  <si>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</si>
  <si>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</si>
  <si>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</si>
  <si>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</si>
  <si>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</si>
  <si>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</si>
  <si>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</si>
  <si>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</si>
  <si>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</si>
  <si>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</si>
  <si>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</si>
  <si>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</si>
  <si>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</si>
  <si>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</si>
  <si>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</si>
  <si>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</si>
  <si>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</si>
  <si>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</si>
  <si>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</si>
  <si>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</si>
  <si>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</si>
  <si>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</si>
  <si>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</si>
  <si>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</si>
  <si>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</si>
  <si>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</si>
  <si>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</si>
  <si>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</si>
  <si>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</si>
  <si>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</si>
  <si>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</si>
  <si>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</si>
  <si>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</si>
  <si>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</si>
  <si>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</si>
  <si>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</si>
  <si>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</si>
  <si>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</si>
  <si>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</si>
  <si>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</si>
  <si>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</si>
  <si>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</si>
  <si>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</si>
  <si>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</si>
  <si>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</si>
  <si>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</si>
  <si>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</si>
  <si>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</si>
  <si>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</si>
  <si>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</si>
  <si>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</si>
  <si>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</si>
  <si>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</si>
  <si>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</si>
  <si>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</si>
  <si>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</si>
  <si>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</si>
  <si>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</si>
  <si>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</si>
  <si>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</si>
  <si>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</si>
  <si>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</si>
  <si>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</si>
  <si>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</si>
  <si>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</si>
  <si>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</si>
  <si>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</si>
  <si>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</si>
  <si>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</si>
  <si>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</si>
  <si>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</si>
  <si>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</si>
  <si>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</si>
  <si>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</si>
  <si>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</si>
  <si>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</si>
  <si>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</si>
  <si>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</si>
  <si>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</si>
  <si>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</si>
  <si>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</si>
  <si>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</si>
  <si>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</si>
  <si>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</si>
  <si>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</si>
  <si>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</si>
  <si>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</si>
  <si>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</si>
  <si>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</si>
  <si>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</si>
  <si>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</si>
  <si>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</si>
  <si>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</si>
  <si>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</si>
  <si>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</si>
  <si>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</si>
  <si>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</si>
  <si>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</si>
  <si>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</si>
  <si>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</si>
  <si>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</si>
  <si>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</si>
  <si>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</si>
  <si>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</si>
  <si>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</si>
  <si>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</si>
  <si>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</si>
  <si>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</si>
  <si>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</si>
  <si>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</si>
  <si>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</si>
  <si>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</si>
  <si>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</si>
  <si>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</si>
  <si>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</si>
  <si>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</si>
  <si>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</si>
  <si>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</si>
  <si>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</si>
  <si>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</si>
  <si>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</si>
  <si>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</si>
  <si>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</si>
  <si>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</si>
  <si>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</si>
  <si>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</si>
  <si>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</si>
  <si>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</si>
  <si>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</si>
  <si>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</si>
  <si>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</si>
  <si>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</si>
  <si>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</si>
  <si>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</si>
  <si>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</si>
  <si>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</si>
  <si>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</si>
  <si>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</si>
  <si>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</si>
  <si>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</si>
  <si>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</si>
  <si>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</si>
  <si>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</si>
  <si>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</si>
  <si>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</si>
  <si>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</si>
  <si>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</si>
  <si>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</si>
  <si>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</si>
  <si>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</si>
  <si>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</si>
  <si>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</si>
  <si>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</si>
  <si>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</si>
  <si>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</si>
  <si>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</si>
  <si>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</si>
  <si>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</si>
  <si>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</si>
  <si>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</si>
  <si>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</si>
  <si>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</si>
  <si>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</si>
  <si>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</si>
  <si>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</si>
  <si>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</si>
  <si>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</si>
  <si>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</si>
  <si>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</si>
  <si>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</si>
  <si>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</si>
  <si>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</si>
  <si>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</si>
  <si>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</si>
  <si>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</si>
  <si>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</si>
  <si>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</si>
  <si>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</si>
  <si>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</si>
  <si>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</si>
  <si>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</si>
  <si>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</si>
  <si>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</si>
  <si>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</si>
  <si>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</si>
  <si>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</si>
  <si>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</si>
  <si>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</si>
  <si>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</si>
  <si>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</si>
  <si>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</si>
  <si>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</si>
  <si>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</si>
  <si>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</si>
  <si>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</si>
  <si>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</si>
  <si>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</si>
  <si>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</si>
  <si>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</si>
  <si>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</si>
  <si>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</si>
  <si>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</si>
  <si>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</si>
  <si>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</si>
  <si>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</si>
  <si>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</si>
  <si>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</si>
  <si>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</si>
  <si>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</si>
  <si>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</si>
  <si>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</si>
  <si>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</si>
  <si>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</si>
  <si>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</si>
  <si>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</si>
  <si>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</si>
  <si>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</si>
  <si>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</si>
  <si>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</si>
  <si>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</si>
  <si>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</si>
  <si>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</si>
  <si>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</si>
  <si>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</si>
  <si>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</si>
  <si>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</si>
  <si>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</si>
  <si>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</si>
  <si>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</si>
  <si>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</si>
  <si>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</si>
  <si>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</si>
  <si>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</si>
  <si>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</si>
  <si>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</si>
  <si>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</si>
  <si>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</si>
  <si>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</si>
  <si>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</si>
  <si>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</si>
  <si>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</si>
  <si>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</si>
  <si>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</si>
  <si>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</si>
  <si>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</si>
  <si>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</si>
  <si>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</si>
  <si>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</si>
  <si>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</si>
  <si>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</si>
  <si>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</si>
  <si>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</si>
  <si>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</si>
  <si>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</si>
  <si>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</si>
  <si>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</si>
  <si>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</si>
  <si>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</si>
  <si>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</si>
  <si>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</si>
  <si>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</si>
  <si>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</si>
  <si>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</si>
  <si>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</si>
  <si>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</si>
  <si>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</si>
  <si>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</si>
  <si>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</si>
  <si>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</si>
  <si>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</si>
  <si>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</si>
  <si>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</si>
  <si>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</si>
  <si>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</si>
  <si>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</si>
  <si>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</si>
  <si>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</si>
  <si>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</si>
  <si>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</si>
  <si>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</si>
  <si>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</si>
  <si>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</si>
  <si>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</si>
  <si>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</si>
  <si>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</si>
  <si>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</si>
  <si>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</si>
  <si>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</si>
  <si>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</si>
  <si>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</si>
  <si>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</si>
  <si>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</si>
  <si>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</si>
  <si>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</si>
  <si>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</si>
  <si>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</si>
  <si>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</si>
  <si>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</si>
  <si>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</si>
  <si>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</si>
  <si>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</si>
  <si>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</si>
  <si>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</si>
  <si>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</si>
  <si>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</si>
  <si>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</si>
  <si>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</si>
  <si>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</si>
  <si>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</si>
  <si>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</si>
  <si>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</si>
  <si>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</si>
  <si>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</si>
  <si>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</si>
  <si>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</si>
  <si>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</si>
  <si>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</si>
  <si>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</si>
  <si>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</si>
  <si>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</si>
  <si>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</si>
  <si>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</si>
  <si>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</si>
  <si>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</si>
  <si>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</si>
  <si>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</si>
  <si>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</si>
  <si>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</si>
  <si>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</si>
  <si>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</si>
  <si>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</si>
  <si>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</si>
  <si>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</si>
  <si>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</si>
  <si>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</si>
  <si>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</si>
  <si>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</si>
  <si>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</si>
  <si>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</si>
  <si>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</si>
  <si>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</si>
  <si>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</si>
  <si>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</si>
  <si>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</si>
  <si>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</si>
  <si>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</si>
  <si>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</si>
  <si>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</si>
  <si>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</si>
  <si>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</si>
  <si>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</si>
  <si>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</si>
  <si>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</si>
  <si>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</si>
  <si>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</si>
  <si>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</si>
  <si>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</si>
  <si>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</si>
  <si>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</si>
  <si>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</si>
  <si>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</si>
  <si>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</si>
  <si>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</si>
  <si>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</si>
  <si>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</si>
  <si>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</si>
  <si>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</si>
  <si>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</si>
  <si>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</si>
  <si>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</si>
  <si>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</si>
  <si>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</si>
  <si>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</si>
  <si>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</si>
  <si>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</si>
  <si>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</si>
  <si>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</si>
  <si>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</si>
  <si>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</si>
  <si>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</si>
  <si>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</si>
  <si>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</si>
  <si>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</si>
  <si>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</si>
  <si>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</si>
  <si>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</si>
  <si>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</si>
  <si>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</si>
  <si>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</si>
  <si>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</si>
  <si>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</si>
  <si>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</si>
  <si>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</si>
  <si>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</si>
  <si>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</si>
  <si>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</si>
  <si>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</si>
  <si>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</si>
  <si>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</si>
  <si>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</si>
  <si>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</si>
  <si>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</si>
  <si>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</si>
  <si>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</si>
  <si>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</si>
  <si>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</si>
  <si>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</si>
  <si>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</si>
  <si>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</si>
  <si>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</si>
  <si>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</si>
  <si>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</si>
  <si>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</si>
  <si>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</si>
  <si>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</si>
  <si>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</si>
  <si>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</si>
  <si>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</si>
  <si>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</si>
  <si>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</si>
  <si>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</si>
  <si>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</si>
  <si>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</si>
  <si>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</si>
  <si>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</si>
  <si>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</si>
  <si>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</si>
  <si>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</si>
  <si>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</si>
  <si>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</si>
  <si>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</si>
  <si>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</si>
  <si>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</si>
  <si>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</si>
  <si>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</si>
  <si>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</si>
  <si>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</si>
  <si>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</si>
  <si>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</si>
  <si>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</si>
  <si>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</si>
  <si>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</si>
  <si>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</si>
  <si>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</si>
  <si>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</si>
  <si>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</si>
  <si>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</si>
  <si>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</si>
  <si>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</si>
  <si>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</si>
  <si>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</si>
  <si>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</si>
  <si>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</si>
  <si>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</si>
  <si>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</si>
  <si>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</si>
  <si>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</si>
  <si>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</si>
  <si>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</si>
  <si>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</si>
  <si>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</si>
  <si>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</si>
  <si>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</si>
  <si>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</si>
  <si>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</si>
  <si>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</si>
  <si>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</si>
  <si>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</si>
  <si>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</si>
  <si>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</si>
  <si>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</si>
  <si>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</si>
  <si>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</si>
  <si>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</si>
  <si>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</si>
  <si>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</si>
  <si>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</si>
  <si>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</si>
  <si>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</si>
  <si>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</si>
  <si>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</si>
  <si>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</si>
  <si>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</si>
  <si>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</si>
  <si>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</si>
  <si>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</si>
  <si>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</si>
  <si>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</si>
  <si>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</si>
  <si>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</si>
  <si>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</si>
  <si>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</si>
  <si>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</si>
  <si>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</si>
  <si>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</si>
  <si>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</si>
  <si>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</si>
  <si>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</si>
  <si>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</si>
  <si>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</si>
  <si>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</si>
  <si>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</si>
  <si>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</si>
  <si>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</si>
  <si>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</si>
  <si>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</si>
  <si>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</si>
  <si>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</si>
  <si>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</si>
  <si>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</si>
  <si>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</si>
  <si>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</si>
  <si>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</si>
  <si>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</si>
  <si>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</si>
  <si>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</si>
  <si>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</si>
  <si>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</si>
  <si>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</si>
  <si>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</si>
  <si>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</si>
  <si>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</si>
  <si>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</si>
  <si>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</si>
  <si>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</si>
  <si>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</si>
  <si>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</si>
  <si>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</si>
  <si>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</si>
  <si>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</si>
  <si>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</si>
  <si>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</si>
  <si>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</si>
  <si>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</si>
  <si>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</si>
  <si>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</si>
  <si>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</si>
  <si>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</si>
  <si>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</si>
  <si>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</si>
  <si>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</si>
  <si>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</si>
  <si>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</si>
  <si>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</si>
  <si>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</si>
  <si>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</si>
  <si>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</si>
  <si>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</si>
  <si>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</si>
  <si>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</si>
  <si>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</si>
  <si>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</si>
  <si>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</si>
  <si>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</si>
  <si>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</si>
  <si>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</si>
  <si>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</si>
  <si>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</si>
  <si>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</si>
  <si>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</si>
  <si>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</si>
  <si>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</si>
  <si>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</si>
  <si>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</si>
  <si>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</si>
  <si>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</si>
  <si>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</si>
  <si>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</si>
  <si>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</si>
  <si>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</si>
  <si>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</si>
  <si>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</si>
  <si>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</si>
  <si>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</si>
  <si>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</si>
  <si>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</si>
  <si>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</si>
  <si>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</si>
  <si>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</si>
  <si>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</si>
  <si>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</si>
  <si>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</si>
  <si>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</si>
  <si>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</si>
  <si>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</si>
  <si>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</si>
  <si>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</si>
  <si>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</si>
  <si>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</si>
  <si>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</si>
  <si>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</si>
  <si>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</si>
  <si>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</si>
  <si>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</si>
  <si>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</si>
  <si>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</si>
  <si>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</si>
  <si>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</si>
  <si>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</si>
  <si>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</si>
  <si>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</si>
  <si>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</si>
  <si>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</si>
  <si>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</si>
  <si>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</si>
  <si>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</si>
  <si>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</si>
  <si>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</si>
  <si>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</si>
  <si>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</si>
  <si>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</si>
  <si>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</si>
  <si>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</si>
  <si>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</si>
  <si>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</si>
  <si>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</si>
  <si>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</si>
  <si>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</si>
  <si>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</si>
  <si>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</si>
  <si>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</si>
  <si>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</si>
  <si>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</si>
  <si>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</si>
  <si>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</si>
  <si>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</si>
  <si>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</si>
  <si>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</si>
  <si>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</si>
  <si>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</si>
  <si>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</si>
  <si>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</si>
  <si>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</si>
  <si>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</si>
  <si>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</si>
  <si>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</si>
  <si>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</si>
  <si>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</si>
  <si>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</si>
  <si>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</si>
  <si>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</si>
  <si>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</si>
  <si>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</si>
  <si>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</si>
  <si>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</si>
  <si>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</si>
  <si>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</si>
  <si>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</si>
  <si>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</si>
  <si>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</si>
  <si>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</si>
  <si>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</si>
  <si>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</si>
  <si>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</si>
  <si>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</si>
  <si>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</si>
  <si>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</si>
  <si>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</si>
  <si>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</si>
  <si>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</si>
  <si>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</si>
  <si>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</si>
  <si>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</si>
  <si>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</si>
  <si>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</si>
  <si>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</si>
  <si>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</si>
  <si>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</si>
  <si>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</si>
  <si>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</si>
  <si>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</si>
  <si>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</si>
  <si>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</si>
  <si>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</si>
  <si>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</si>
  <si>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</si>
  <si>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</si>
  <si>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</si>
  <si>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</si>
  <si>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</si>
  <si>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</si>
  <si>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</si>
  <si>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</si>
  <si>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</si>
  <si>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</si>
  <si>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</si>
  <si>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</si>
  <si>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</si>
  <si>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</si>
  <si>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</si>
  <si>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</si>
  <si>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</si>
  <si>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</si>
  <si>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</si>
  <si>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</si>
  <si>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</si>
  <si>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</si>
  <si>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</si>
  <si>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</si>
  <si>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</si>
  <si>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</si>
  <si>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</si>
  <si>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</si>
  <si>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</si>
  <si>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</si>
  <si>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</si>
  <si>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</si>
  <si>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</si>
  <si>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</si>
  <si>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</si>
  <si>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</si>
  <si>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</si>
  <si>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</si>
  <si>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</si>
  <si>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</si>
  <si>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</si>
  <si>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</si>
  <si>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</si>
  <si>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</si>
  <si>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</si>
  <si>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</si>
  <si>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</si>
  <si>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</si>
  <si>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</si>
  <si>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</si>
  <si>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</si>
  <si>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</si>
  <si>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</si>
  <si>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</si>
  <si>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</si>
  <si>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</si>
  <si>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</si>
  <si>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</si>
  <si>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</si>
  <si>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</si>
  <si>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</si>
  <si>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</si>
  <si>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</si>
  <si>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</si>
  <si>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</si>
  <si>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</si>
  <si>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</si>
  <si>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</si>
  <si>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</si>
  <si>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</si>
  <si>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</si>
  <si>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</si>
  <si>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</si>
  <si>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</si>
  <si>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</si>
  <si>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</si>
  <si>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</si>
  <si>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</si>
  <si>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</si>
  <si>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</si>
  <si>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</si>
  <si>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</si>
  <si>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</si>
  <si>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</si>
  <si>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</si>
  <si>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</si>
  <si>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</si>
  <si>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</si>
  <si>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</si>
  <si>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</si>
  <si>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</si>
  <si>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</si>
  <si>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</si>
  <si>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</si>
  <si>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</si>
  <si>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</si>
  <si>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</si>
  <si>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</si>
  <si>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</si>
  <si>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</si>
  <si>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</si>
  <si>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</si>
  <si>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</si>
  <si>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</si>
  <si>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</si>
  <si>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</si>
  <si>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</si>
  <si>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</si>
  <si>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</si>
  <si>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</si>
  <si>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</si>
  <si>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</si>
  <si>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</si>
  <si>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</si>
  <si>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</si>
  <si>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</si>
  <si>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</si>
  <si>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</si>
  <si>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</si>
  <si>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</si>
  <si>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</si>
  <si>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</si>
  <si>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</si>
  <si>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</si>
  <si>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</si>
  <si>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</si>
  <si>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</si>
  <si>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</si>
  <si>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</si>
  <si>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</si>
  <si>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</si>
  <si>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</si>
  <si>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</si>
  <si>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</si>
  <si>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</si>
  <si>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</si>
  <si>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</si>
  <si>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</si>
  <si>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</si>
  <si>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</si>
  <si>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</si>
  <si>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</si>
  <si>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</si>
  <si>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</si>
  <si>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</si>
  <si>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</si>
  <si>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</si>
  <si>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</si>
  <si>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</si>
  <si>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</si>
  <si>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</si>
  <si>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</si>
  <si>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</si>
  <si>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</si>
  <si>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</si>
  <si>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</si>
  <si>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</si>
  <si>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</si>
  <si>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</si>
  <si>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</si>
  <si>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</si>
  <si>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</si>
  <si>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</si>
  <si>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</si>
  <si>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</si>
  <si>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</si>
  <si>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</si>
  <si>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</si>
  <si>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</si>
  <si>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</si>
  <si>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</si>
  <si>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</si>
  <si>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</si>
  <si>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</si>
  <si>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</si>
  <si>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</si>
  <si>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</si>
  <si>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</si>
  <si>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</si>
  <si>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</si>
  <si>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</si>
  <si>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</si>
  <si>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</si>
  <si>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</si>
  <si>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</si>
  <si>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</si>
  <si>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</si>
  <si>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</si>
  <si>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</si>
  <si>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</si>
  <si>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</si>
  <si>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</si>
  <si>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</si>
  <si>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</si>
  <si>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</si>
  <si>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</si>
  <si>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</si>
  <si>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</si>
  <si>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</si>
  <si>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</si>
  <si>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</si>
  <si>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</si>
  <si>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</si>
  <si>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</si>
  <si>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</si>
  <si>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</si>
  <si>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</si>
  <si>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</si>
  <si>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</si>
  <si>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</si>
  <si>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</si>
  <si>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</si>
  <si>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</si>
  <si>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</si>
  <si>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</si>
  <si>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</si>
  <si>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</si>
  <si>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</si>
  <si>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</si>
  <si>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</si>
  <si>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</si>
  <si>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</si>
  <si>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</si>
  <si>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</si>
  <si>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</si>
  <si>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</si>
  <si>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</si>
  <si>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</si>
  <si>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</si>
  <si>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</si>
  <si>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</si>
  <si>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</si>
  <si>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</si>
  <si>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</si>
  <si>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</si>
  <si>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</si>
  <si>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</si>
  <si>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</si>
  <si>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</si>
  <si>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</si>
  <si>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</si>
  <si>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</si>
  <si>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</si>
  <si>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</si>
  <si>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</si>
  <si>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</si>
  <si>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</si>
  <si>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</si>
  <si>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</si>
  <si>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</si>
  <si>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</si>
  <si>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</si>
  <si>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</si>
  <si>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</si>
  <si>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</si>
  <si>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</si>
  <si>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</si>
  <si>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</si>
  <si>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</si>
  <si>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</si>
  <si>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</si>
  <si>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</si>
  <si>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</si>
  <si>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</si>
  <si>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</si>
  <si>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</si>
  <si>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</si>
  <si>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</si>
  <si>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</si>
  <si>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</si>
  <si>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</si>
  <si>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</si>
  <si>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</si>
  <si>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</si>
  <si>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</si>
  <si>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</si>
  <si>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</si>
  <si>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</si>
  <si>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</si>
  <si>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</si>
  <si>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</si>
  <si>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</si>
  <si>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</si>
  <si>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</si>
  <si>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</si>
  <si>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</si>
  <si>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</si>
  <si>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</si>
  <si>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</si>
  <si>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</si>
  <si>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</si>
  <si>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</si>
  <si>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</si>
  <si>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</si>
  <si>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</si>
  <si>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</si>
  <si>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</si>
  <si>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</si>
  <si>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</si>
  <si>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</si>
  <si>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</si>
  <si>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</si>
  <si>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</si>
  <si>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</si>
  <si>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</si>
  <si>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</si>
  <si>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</si>
  <si>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</si>
  <si>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</si>
  <si>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</si>
  <si>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</si>
  <si>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</si>
  <si>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</si>
  <si>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</si>
  <si>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</si>
  <si>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</si>
  <si>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</si>
  <si>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</si>
  <si>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</si>
  <si>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</si>
  <si>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</si>
  <si>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</si>
  <si>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</si>
  <si>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</si>
  <si>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</si>
  <si>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</si>
  <si>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</si>
  <si>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</si>
  <si>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</si>
  <si>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</si>
  <si>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</si>
  <si>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</si>
  <si>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</si>
  <si>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</si>
  <si>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</si>
  <si>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</si>
  <si>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</si>
  <si>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</si>
  <si>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</si>
  <si>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</si>
  <si>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</si>
  <si>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</si>
  <si>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</si>
  <si>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</si>
  <si>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</si>
  <si>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</si>
  <si>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</si>
  <si>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</si>
  <si>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</si>
  <si>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</si>
  <si>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</si>
  <si>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</si>
  <si>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</si>
  <si>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</si>
  <si>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</si>
  <si>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</si>
  <si>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</si>
  <si>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</si>
  <si>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</si>
  <si>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</si>
  <si>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</si>
  <si>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</si>
  <si>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</si>
  <si>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</si>
  <si>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</si>
  <si>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</si>
  <si>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</si>
  <si>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</si>
  <si>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</si>
  <si>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</si>
  <si>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</si>
  <si>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</si>
  <si>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</si>
  <si>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</si>
  <si>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</si>
  <si>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</si>
  <si>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</si>
  <si>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</si>
  <si>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</si>
  <si>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</si>
  <si>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</si>
  <si>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</si>
  <si>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</si>
  <si>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</si>
  <si>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</si>
  <si>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</si>
  <si>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</si>
  <si>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</si>
  <si>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</si>
  <si>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</si>
  <si>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</si>
  <si>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</si>
  <si>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</si>
  <si>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</si>
  <si>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</si>
  <si>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</si>
  <si>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</si>
  <si>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</si>
  <si>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</si>
  <si>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</si>
  <si>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</si>
  <si>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</si>
  <si>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</si>
  <si>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</si>
  <si>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</si>
  <si>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</si>
  <si>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</si>
  <si>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</si>
  <si>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</si>
  <si>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</si>
  <si>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</si>
  <si>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</si>
  <si>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</si>
  <si>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</si>
  <si>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</si>
  <si>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</si>
  <si>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</si>
  <si>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</si>
  <si>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</si>
  <si>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</si>
  <si>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</si>
  <si>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</si>
  <si>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</si>
  <si>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</si>
  <si>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</si>
  <si>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</si>
  <si>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</si>
  <si>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</si>
  <si>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</si>
  <si>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</si>
  <si>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</si>
  <si>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</si>
  <si>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</si>
  <si>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</si>
  <si>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</si>
  <si>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</si>
  <si>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</si>
  <si>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</si>
  <si>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</si>
  <si>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</si>
  <si>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</si>
  <si>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</si>
  <si>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</si>
  <si>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</si>
  <si>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</si>
  <si>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</si>
  <si>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</si>
  <si>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</si>
  <si>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</si>
  <si>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</si>
  <si>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</si>
  <si>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</si>
  <si>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</si>
  <si>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</si>
  <si>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</si>
  <si>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</si>
  <si>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</si>
  <si>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</si>
  <si>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</si>
  <si>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</si>
  <si>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</si>
  <si>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</si>
  <si>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</si>
  <si>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</si>
  <si>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</si>
  <si>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</si>
  <si>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</si>
  <si>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</si>
  <si>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</si>
  <si>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</si>
  <si>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</si>
  <si>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</si>
  <si>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</si>
  <si>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</si>
  <si>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</si>
  <si>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</si>
  <si>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</si>
  <si>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</si>
  <si>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</si>
  <si>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</si>
  <si>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</si>
  <si>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</si>
  <si>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</si>
  <si>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</si>
  <si>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</si>
  <si>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</si>
  <si>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</si>
  <si>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</si>
  <si>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</si>
  <si>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</si>
  <si>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</si>
  <si>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</si>
  <si>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</si>
  <si>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</si>
  <si>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</si>
  <si>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</si>
  <si>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</si>
  <si>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</si>
  <si>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</si>
  <si>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</si>
  <si>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</si>
  <si>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</si>
  <si>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</si>
  <si>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</si>
  <si>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</si>
  <si>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</si>
  <si>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</si>
  <si>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</si>
  <si>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</si>
  <si>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</si>
  <si>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</si>
  <si>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</si>
  <si>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</si>
  <si>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</si>
  <si>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</si>
  <si>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</si>
  <si>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</si>
  <si>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</si>
  <si>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</si>
  <si>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</si>
  <si>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</si>
  <si>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</si>
  <si>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</si>
  <si>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</si>
  <si>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</si>
  <si>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</si>
  <si>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</si>
  <si>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</si>
  <si>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</si>
  <si>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</si>
  <si>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</si>
  <si>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</si>
  <si>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</si>
  <si>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</si>
  <si>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</si>
  <si>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</si>
  <si>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</si>
  <si>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</si>
  <si>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</si>
  <si>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</si>
  <si>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</si>
  <si>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</si>
  <si>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</si>
  <si>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</si>
  <si>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</si>
  <si>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</si>
  <si>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</si>
  <si>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</si>
  <si>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</si>
  <si>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</si>
  <si>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</si>
  <si>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</si>
  <si>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</si>
  <si>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</si>
  <si>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</si>
  <si>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</si>
  <si>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</si>
  <si>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</si>
  <si>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</si>
  <si>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</si>
  <si>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</si>
  <si>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</si>
  <si>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</si>
  <si>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</si>
  <si>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</si>
  <si>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</si>
  <si>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</si>
  <si>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</si>
  <si>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</si>
  <si>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</si>
  <si>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</si>
  <si>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</si>
  <si>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</si>
  <si>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</si>
  <si>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</si>
  <si>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</si>
  <si>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</si>
  <si>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</si>
  <si>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</si>
  <si>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</si>
  <si>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</si>
  <si>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</si>
  <si>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</si>
  <si>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</si>
  <si>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</si>
  <si>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</si>
  <si>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</si>
  <si>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</si>
  <si>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</si>
  <si>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</si>
  <si>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</si>
  <si>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</si>
  <si>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</si>
  <si>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</si>
  <si>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</si>
  <si>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</si>
  <si>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</si>
  <si>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</si>
  <si>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</si>
  <si>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</si>
  <si>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</si>
  <si>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</si>
  <si>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</si>
  <si>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</si>
  <si>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</si>
  <si>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</si>
  <si>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</si>
  <si>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</si>
  <si>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</si>
  <si>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</si>
  <si>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</si>
  <si>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</si>
  <si>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</si>
  <si>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</si>
  <si>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</si>
  <si>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</si>
  <si>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</si>
  <si>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</si>
  <si>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</si>
  <si>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</si>
  <si>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</si>
  <si>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</si>
  <si>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</si>
  <si>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</si>
  <si>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</si>
  <si>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</si>
  <si>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</si>
  <si>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</si>
  <si>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</si>
  <si>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</si>
  <si>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</si>
  <si>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</si>
  <si>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</si>
  <si>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</si>
  <si>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</si>
  <si>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</si>
  <si>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</si>
  <si>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</si>
  <si>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</si>
  <si>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</si>
  <si>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</si>
  <si>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</si>
  <si>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</si>
  <si>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</si>
  <si>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</si>
  <si>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</si>
  <si>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</si>
  <si>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</si>
  <si>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</si>
  <si>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</si>
  <si>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</si>
  <si>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</si>
  <si>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</si>
  <si>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</si>
  <si>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</si>
  <si>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</si>
  <si>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</si>
  <si>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</si>
  <si>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</si>
  <si>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</si>
  <si>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</si>
  <si>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</si>
  <si>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</si>
  <si>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</si>
  <si>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</si>
  <si>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</si>
  <si>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</si>
  <si>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</si>
  <si>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</si>
  <si>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</si>
  <si>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</si>
  <si>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</si>
  <si>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</si>
  <si>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</si>
  <si>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</si>
  <si>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</si>
  <si>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</si>
  <si>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</si>
  <si>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</si>
  <si>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</si>
  <si>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</si>
  <si>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</si>
  <si>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</si>
  <si>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</si>
  <si>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</si>
  <si>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</si>
  <si>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</si>
  <si>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</si>
  <si>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</si>
  <si>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</si>
  <si>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</si>
  <si>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</si>
  <si>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</si>
  <si>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</si>
  <si>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</si>
  <si>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</si>
  <si>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</si>
  <si>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</si>
  <si>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</si>
  <si>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</si>
  <si>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</si>
  <si>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</si>
  <si>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</si>
  <si>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</si>
  <si>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</si>
  <si>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</si>
  <si>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</si>
  <si>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</si>
  <si>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</si>
  <si>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</si>
  <si>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</si>
  <si>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</si>
  <si>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</si>
  <si>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</si>
  <si>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</si>
  <si>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</si>
  <si>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</si>
  <si>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</si>
  <si>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</si>
  <si>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</si>
  <si>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</si>
  <si>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</si>
  <si>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</si>
  <si>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</si>
  <si>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</si>
  <si>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</si>
  <si>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</si>
  <si>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</si>
  <si>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</si>
  <si>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</si>
  <si>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</si>
  <si>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</si>
  <si>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</si>
  <si>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</si>
  <si>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</si>
  <si>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</si>
  <si>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</si>
  <si>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</si>
  <si>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</si>
  <si>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</si>
  <si>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</si>
  <si>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</si>
  <si>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</si>
  <si>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</si>
  <si>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</si>
  <si>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</si>
  <si>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</si>
  <si>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</si>
  <si>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</si>
  <si>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</si>
  <si>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</si>
  <si>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</si>
  <si>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</si>
  <si>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</si>
  <si>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</si>
  <si>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</si>
  <si>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</si>
  <si>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</si>
  <si>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</si>
  <si>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</si>
  <si>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</si>
  <si>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</si>
  <si>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</si>
  <si>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</si>
  <si>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</si>
  <si>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</si>
  <si>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</si>
  <si>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</si>
  <si>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</si>
  <si>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</si>
  <si>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</si>
  <si>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</si>
  <si>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</si>
  <si>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</si>
  <si>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</si>
  <si>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</si>
  <si>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</si>
  <si>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</si>
  <si>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</si>
  <si>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</si>
  <si>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</si>
  <si>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</si>
  <si>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</si>
  <si>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</si>
  <si>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</si>
  <si>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</si>
  <si>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</si>
  <si>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</si>
  <si>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</si>
  <si>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</si>
  <si>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</si>
  <si>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</si>
  <si>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</si>
  <si>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</si>
  <si>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</si>
  <si>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</si>
  <si>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</si>
  <si>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</si>
  <si>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</si>
  <si>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</si>
  <si>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</si>
  <si>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</si>
  <si>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</si>
  <si>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</si>
  <si>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</si>
  <si>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</si>
  <si>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</si>
  <si>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</si>
  <si>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</si>
  <si>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</si>
  <si>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</si>
  <si>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</si>
  <si>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</si>
  <si>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</si>
  <si>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</si>
  <si>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</si>
  <si>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</si>
  <si>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</si>
  <si>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</si>
  <si>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</si>
  <si>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</si>
  <si>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</si>
  <si>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</si>
  <si>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</si>
  <si>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</si>
  <si>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</si>
  <si>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</si>
  <si>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</si>
  <si>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</si>
  <si>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</si>
  <si>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</si>
  <si>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</si>
  <si>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</si>
  <si>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</si>
  <si>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</si>
  <si>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</si>
  <si>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</si>
  <si>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</si>
  <si>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</si>
  <si>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</si>
  <si>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</si>
  <si>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</si>
  <si>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</si>
  <si>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</si>
  <si>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</si>
  <si>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</si>
  <si>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</si>
  <si>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</si>
  <si>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</si>
  <si>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</si>
  <si>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</si>
  <si>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</si>
  <si>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</si>
  <si>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</si>
  <si>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</si>
  <si>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</si>
  <si>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</si>
  <si>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</si>
  <si>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</si>
  <si>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</si>
  <si>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</si>
  <si>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</si>
  <si>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</si>
  <si>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</si>
  <si>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</si>
  <si>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</si>
  <si>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</si>
  <si>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</si>
  <si>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</si>
  <si>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</si>
  <si>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</si>
  <si>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</si>
  <si>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</si>
  <si>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</si>
  <si>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</si>
  <si>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</si>
  <si>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</si>
  <si>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</si>
  <si>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</si>
  <si>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</si>
  <si>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</si>
  <si>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</si>
  <si>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</si>
  <si>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</si>
  <si>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</si>
  <si>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</si>
  <si>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</si>
  <si>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</si>
  <si>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</si>
  <si>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</si>
  <si>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</si>
  <si>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</si>
  <si>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</si>
  <si>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</si>
  <si>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</si>
  <si>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</si>
  <si>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</si>
  <si>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</si>
  <si>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</si>
  <si>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</si>
  <si>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</si>
  <si>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</si>
  <si>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</si>
  <si>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</si>
  <si>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</si>
  <si>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</si>
  <si>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</si>
  <si>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</si>
  <si>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</si>
  <si>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</si>
  <si>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</si>
  <si>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</si>
  <si>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</si>
  <si>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</si>
  <si>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</si>
  <si>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</si>
  <si>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</si>
  <si>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</si>
  <si>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</si>
  <si>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</si>
  <si>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</si>
  <si>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</si>
  <si>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</si>
  <si>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</si>
  <si>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</si>
  <si>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</si>
  <si>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</si>
  <si>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</si>
  <si>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</si>
  <si>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</si>
  <si>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</si>
  <si>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</si>
  <si>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</si>
  <si>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</si>
  <si>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</si>
  <si>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</si>
  <si>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</si>
  <si>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</si>
  <si>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</si>
  <si>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</si>
  <si>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</si>
  <si>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</si>
  <si>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</si>
  <si>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</si>
  <si>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</si>
  <si>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</si>
  <si>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</si>
  <si>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</si>
  <si>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</si>
  <si>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</si>
  <si>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</si>
  <si>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</si>
  <si>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</si>
  <si>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</si>
  <si>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</si>
  <si>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</si>
  <si>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</si>
  <si>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</si>
  <si>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</si>
  <si>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</si>
  <si>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</si>
  <si>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</si>
  <si>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</si>
  <si>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</si>
  <si>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</si>
  <si>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</si>
  <si>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</si>
  <si>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</si>
  <si>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</si>
  <si>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</si>
  <si>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</si>
  <si>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</si>
  <si>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</si>
  <si>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</si>
  <si>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</si>
  <si>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</si>
  <si>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</si>
  <si>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</si>
  <si>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</si>
  <si>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</si>
  <si>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</si>
  <si>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</si>
  <si>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</si>
  <si>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</si>
  <si>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</si>
  <si>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</si>
  <si>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</si>
  <si>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</si>
  <si>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</si>
  <si>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</si>
  <si>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</si>
  <si>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</si>
  <si>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</si>
  <si>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</si>
  <si>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</si>
  <si>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</si>
  <si>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</si>
  <si>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</si>
  <si>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</si>
  <si>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</si>
  <si>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</si>
  <si>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</si>
  <si>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</si>
  <si>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</si>
  <si>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</si>
  <si>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</si>
  <si>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</si>
  <si>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</si>
  <si>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</si>
  <si>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</si>
  <si>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</si>
  <si>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</si>
  <si>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</si>
  <si>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</si>
  <si>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</si>
  <si>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</si>
  <si>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</si>
  <si>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</si>
  <si>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</si>
  <si>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</si>
  <si>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</si>
  <si>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</si>
  <si>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</si>
  <si>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</si>
  <si>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</si>
  <si>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</si>
  <si>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</si>
  <si>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</si>
  <si>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</si>
  <si>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</si>
  <si>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</si>
  <si>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</si>
  <si>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</si>
  <si>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</si>
  <si>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</si>
  <si>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</si>
  <si>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</si>
  <si>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</si>
  <si>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</si>
  <si>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</si>
  <si>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</si>
  <si>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</si>
  <si>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</si>
  <si>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</si>
  <si>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</si>
  <si>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</si>
  <si>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</si>
  <si>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</si>
  <si>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</si>
  <si>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</si>
  <si>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</si>
  <si>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</si>
  <si>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</si>
  <si>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</si>
  <si>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</si>
  <si>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</si>
  <si>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</si>
  <si>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</si>
  <si>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</si>
  <si>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</si>
  <si>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</si>
  <si>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</si>
  <si>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</si>
  <si>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</si>
  <si>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</si>
  <si>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</si>
  <si>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</si>
  <si>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</si>
  <si>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</si>
  <si>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</si>
  <si>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</si>
  <si>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</si>
  <si>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</si>
  <si>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</si>
  <si>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</si>
  <si>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</si>
  <si>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</si>
  <si>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</si>
  <si>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</si>
  <si>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</si>
  <si>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</si>
  <si>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</si>
  <si>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</si>
  <si>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</si>
  <si>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</si>
  <si>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</si>
  <si>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</si>
  <si>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</si>
  <si>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</si>
  <si>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</si>
  <si>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</si>
  <si>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</si>
  <si>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</si>
  <si>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</si>
  <si>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</si>
  <si>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</si>
  <si>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</si>
  <si>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</si>
  <si>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</si>
  <si>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</si>
  <si>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</si>
  <si>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</si>
  <si>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</si>
  <si>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</si>
  <si>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</si>
  <si>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</si>
  <si>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</si>
  <si>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</si>
  <si>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</si>
  <si>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</si>
  <si>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</si>
  <si>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</si>
  <si>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</si>
  <si>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</si>
  <si>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</si>
  <si>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</si>
  <si>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</si>
  <si>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</si>
  <si>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</si>
  <si>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</si>
  <si>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</si>
  <si>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</si>
  <si>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</si>
  <si>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</si>
  <si>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</si>
  <si>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</si>
  <si>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</si>
  <si>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</si>
  <si>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</si>
  <si>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</si>
  <si>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</si>
  <si>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</si>
  <si>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</si>
  <si>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</si>
  <si>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</si>
  <si>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</si>
  <si>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</si>
  <si>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</si>
  <si>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</si>
  <si>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</si>
  <si>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</si>
  <si>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</si>
  <si>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</si>
  <si>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</si>
  <si>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</si>
  <si>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</si>
  <si>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</si>
  <si>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</si>
  <si>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</si>
  <si>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</si>
  <si>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</si>
  <si>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</si>
  <si>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</si>
  <si>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</si>
  <si>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</si>
  <si>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</si>
  <si>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</si>
  <si>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</si>
  <si>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</si>
  <si>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</si>
  <si>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</si>
  <si>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</si>
  <si>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</si>
  <si>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</si>
  <si>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</si>
  <si>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</si>
  <si>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</si>
  <si>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</si>
  <si>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</si>
  <si>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</si>
  <si>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</si>
  <si>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</si>
  <si>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</si>
  <si>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</si>
  <si>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</si>
  <si>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</si>
  <si>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</si>
  <si>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</si>
  <si>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</si>
  <si>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</si>
  <si>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</si>
  <si>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</si>
  <si>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</si>
  <si>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</si>
  <si>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</si>
  <si>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</si>
  <si>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</si>
  <si>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</si>
  <si>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</si>
  <si>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</si>
  <si>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</si>
  <si>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</si>
  <si>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</si>
  <si>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</si>
  <si>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</si>
  <si>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</si>
  <si>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</si>
  <si>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</si>
  <si>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</si>
  <si>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</si>
  <si>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</si>
  <si>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</si>
  <si>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</si>
  <si>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</si>
  <si>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</si>
  <si>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</si>
  <si>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</si>
  <si>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</si>
  <si>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</si>
  <si>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</si>
  <si>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</si>
  <si>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</si>
  <si>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</si>
  <si>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</si>
  <si>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</si>
  <si>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</si>
  <si>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</si>
  <si>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</si>
  <si>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</si>
  <si>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</si>
  <si>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</si>
  <si>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</si>
  <si>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</si>
  <si>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</si>
  <si>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</si>
  <si>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</si>
  <si>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</si>
  <si>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</si>
  <si>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</si>
  <si>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</si>
  <si>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</si>
  <si>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</si>
  <si>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</si>
  <si>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</si>
  <si>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</si>
  <si>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</si>
  <si>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</si>
  <si>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</si>
  <si>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</si>
  <si>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</si>
  <si>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</si>
  <si>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</si>
  <si>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</si>
  <si>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</si>
  <si>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</si>
  <si>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</si>
  <si>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</si>
  <si>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</si>
  <si>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</si>
  <si>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</si>
  <si>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</si>
  <si>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</si>
  <si>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</si>
  <si>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</si>
  <si>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</si>
  <si>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</si>
  <si>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</si>
  <si>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</si>
  <si>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</si>
  <si>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</si>
  <si>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</si>
  <si>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</si>
  <si>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</si>
  <si>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</si>
  <si>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</si>
  <si>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</si>
  <si>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</si>
  <si>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</si>
  <si>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</si>
  <si>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</si>
  <si>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</si>
  <si>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</si>
  <si>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</si>
  <si>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</si>
  <si>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</si>
  <si>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</si>
  <si>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</si>
  <si>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</si>
  <si>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</si>
  <si>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</si>
  <si>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</si>
  <si>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</si>
  <si>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</si>
  <si>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</si>
  <si>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</si>
  <si>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</si>
  <si>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</si>
  <si>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</si>
  <si>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</si>
  <si>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</si>
  <si>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</si>
  <si>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</si>
  <si>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</si>
  <si>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</si>
  <si>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</si>
  <si>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</si>
  <si>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</si>
  <si>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</si>
  <si>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</si>
  <si>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</si>
  <si>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</si>
  <si>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</si>
  <si>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</si>
  <si>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</si>
  <si>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</si>
  <si>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</si>
  <si>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</si>
  <si>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</si>
  <si>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</si>
  <si>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</si>
  <si>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</si>
  <si>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</si>
  <si>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</si>
  <si>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</si>
  <si>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</si>
  <si>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</si>
  <si>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</si>
  <si>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</si>
  <si>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</si>
  <si>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</si>
  <si>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</si>
  <si>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</si>
  <si>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</si>
  <si>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</si>
  <si>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</si>
  <si>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</si>
  <si>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</si>
  <si>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</si>
  <si>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</si>
  <si>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</si>
  <si>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</si>
  <si>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</si>
  <si>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</si>
  <si>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</si>
  <si>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</si>
  <si>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</si>
  <si>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</si>
  <si>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</si>
  <si>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</si>
  <si>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</si>
  <si>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</si>
  <si>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</si>
  <si>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</si>
  <si>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</si>
  <si>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</si>
  <si>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</si>
  <si>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</si>
  <si>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</si>
  <si>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</si>
  <si>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</si>
  <si>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</si>
  <si>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</si>
  <si>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</si>
  <si>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</si>
  <si>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</si>
  <si>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</si>
  <si>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</si>
  <si>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</si>
  <si>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</si>
  <si>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</si>
  <si>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</si>
  <si>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</si>
  <si>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</si>
  <si>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</si>
  <si>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</si>
  <si>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</si>
  <si>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</si>
  <si>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</si>
  <si>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</si>
  <si>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</si>
  <si>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</si>
  <si>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</si>
  <si>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</si>
  <si>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</si>
  <si>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</si>
  <si>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</si>
  <si>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</si>
  <si>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</si>
  <si>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</si>
  <si>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</si>
  <si>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</si>
  <si>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</si>
  <si>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</si>
  <si>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</si>
  <si>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</si>
  <si>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</si>
  <si>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</si>
  <si>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</si>
  <si>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</si>
  <si>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</si>
  <si>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</si>
  <si>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</si>
  <si>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</si>
  <si>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</si>
  <si>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</si>
  <si>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</si>
  <si>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</si>
  <si>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</si>
  <si>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</si>
  <si>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</si>
  <si>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</si>
  <si>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</si>
  <si>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</si>
  <si>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</si>
  <si>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</si>
  <si>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</si>
  <si>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</si>
  <si>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</si>
  <si>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</si>
  <si>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</si>
  <si>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</si>
  <si>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</si>
  <si>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</si>
  <si>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</si>
  <si>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</si>
  <si>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</si>
  <si>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</si>
  <si>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</si>
  <si>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</si>
  <si>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</si>
  <si>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</si>
  <si>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</si>
  <si>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</si>
  <si>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</si>
  <si>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</si>
  <si>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</si>
  <si>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</si>
  <si>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</si>
  <si>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</si>
  <si>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</si>
  <si>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</si>
  <si>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</si>
  <si>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</si>
  <si>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</si>
  <si>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</si>
  <si>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</si>
  <si>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</si>
  <si>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</si>
  <si>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</si>
  <si>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</si>
  <si>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</si>
  <si>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</si>
  <si>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</si>
  <si>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</si>
  <si>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</si>
  <si>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</si>
  <si>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</si>
  <si>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</si>
  <si>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</si>
  <si>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</si>
  <si>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</si>
  <si>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</si>
  <si>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</si>
  <si>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</si>
  <si>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</si>
  <si>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</si>
  <si>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</si>
  <si>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</si>
  <si>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</si>
  <si>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</si>
  <si>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</si>
  <si>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</si>
  <si>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</si>
  <si>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</si>
  <si>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</si>
  <si>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</si>
  <si>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</si>
  <si>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</si>
  <si>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</si>
  <si>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</si>
  <si>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</si>
  <si>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</si>
  <si>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</si>
  <si>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</si>
  <si>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</si>
  <si>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</si>
  <si>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</si>
  <si>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</si>
  <si>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</si>
  <si>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</si>
  <si>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</si>
  <si>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</si>
  <si>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</si>
  <si>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</si>
  <si>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</si>
  <si>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</si>
  <si>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</si>
  <si>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</si>
  <si>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</si>
  <si>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</si>
  <si>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</si>
  <si>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</si>
  <si>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</si>
  <si>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</si>
  <si>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</si>
  <si>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</si>
  <si>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</si>
  <si>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</si>
  <si>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</si>
  <si>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</si>
  <si>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</si>
  <si>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</si>
  <si>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</si>
  <si>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</si>
  <si>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</si>
  <si>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</si>
  <si>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</si>
  <si>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</si>
  <si>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</si>
  <si>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</si>
  <si>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</si>
  <si>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</si>
  <si>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</si>
  <si>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</si>
  <si>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</si>
  <si>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</si>
  <si>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</si>
  <si>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</si>
  <si>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</si>
  <si>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</si>
  <si>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</si>
  <si>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</si>
  <si>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</si>
  <si>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</si>
  <si>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</si>
  <si>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</si>
  <si>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</si>
  <si>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</si>
  <si>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</si>
  <si>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</si>
  <si>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</si>
  <si>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</si>
  <si>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</si>
  <si>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</si>
  <si>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</si>
  <si>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</si>
  <si>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</si>
  <si>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</si>
  <si>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</si>
  <si>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</si>
  <si>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</si>
  <si>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</si>
  <si>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</si>
  <si>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</si>
  <si>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</si>
  <si>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</si>
  <si>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</si>
  <si>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</si>
  <si>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</si>
  <si>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</si>
  <si>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</si>
  <si>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</si>
  <si>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</si>
  <si>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</si>
  <si>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</si>
  <si>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</si>
  <si>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</si>
  <si>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</si>
  <si>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</si>
  <si>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</si>
  <si>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</si>
  <si>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</si>
  <si>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</si>
  <si>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</si>
  <si>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</si>
  <si>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</si>
  <si>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</si>
  <si>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</si>
  <si>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</si>
  <si>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</si>
  <si>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</si>
  <si>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</si>
  <si>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</si>
  <si>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</si>
  <si>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</si>
  <si>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</si>
  <si>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</si>
  <si>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</si>
  <si>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</si>
  <si>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</si>
  <si>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</si>
  <si>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</si>
  <si>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</si>
  <si>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</si>
  <si>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</si>
  <si>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</si>
  <si>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</si>
  <si>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</si>
  <si>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</si>
  <si>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</si>
  <si>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</si>
  <si>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</si>
  <si>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</si>
  <si>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</si>
  <si>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</si>
  <si>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</si>
  <si>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</si>
  <si>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</si>
  <si>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</si>
  <si>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</si>
  <si>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</si>
  <si>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</si>
  <si>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</si>
  <si>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</si>
  <si>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</si>
  <si>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</si>
  <si>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</si>
  <si>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</si>
  <si>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</si>
  <si>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</si>
  <si>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</si>
  <si>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</si>
  <si>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</si>
  <si>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</si>
  <si>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</si>
  <si>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</si>
  <si>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</si>
  <si>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</si>
  <si>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</si>
  <si>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</si>
  <si>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</si>
  <si>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</si>
  <si>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</si>
  <si>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</si>
  <si>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</si>
  <si>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</si>
  <si>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</si>
  <si>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</si>
  <si>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</si>
  <si>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</si>
  <si>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</si>
  <si>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</si>
  <si>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</si>
  <si>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</si>
  <si>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</si>
  <si>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</si>
  <si>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</si>
  <si>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</si>
  <si>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</si>
  <si>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</si>
  <si>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</si>
  <si>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</si>
  <si>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</si>
  <si>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</si>
  <si>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</si>
  <si>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</si>
  <si>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</si>
  <si>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</si>
  <si>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</si>
  <si>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</si>
  <si>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</si>
  <si>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</si>
  <si>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</si>
  <si>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</si>
  <si>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</si>
  <si>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</si>
  <si>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</si>
  <si>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</si>
  <si>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</si>
  <si>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</si>
  <si>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</si>
  <si>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</si>
  <si>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</si>
  <si>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</si>
  <si>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</si>
  <si>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</si>
  <si>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</si>
  <si>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</si>
  <si>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</si>
  <si>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</si>
  <si>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</si>
  <si>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</si>
  <si>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</si>
  <si>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</si>
  <si>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</si>
  <si>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</si>
  <si>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</si>
  <si>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</si>
  <si>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</si>
  <si>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</si>
  <si>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</si>
  <si>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</si>
  <si>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</si>
  <si>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</si>
  <si>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</si>
  <si>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</si>
  <si>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</si>
  <si>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</si>
  <si>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</si>
  <si>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</si>
  <si>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</si>
  <si>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</si>
  <si>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</si>
  <si>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</si>
  <si>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</si>
  <si>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</si>
  <si>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</si>
  <si>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</si>
  <si>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</si>
  <si>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</si>
  <si>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</si>
  <si>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</si>
  <si>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</si>
  <si>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</si>
  <si>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</si>
  <si>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</si>
  <si>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</si>
  <si>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</si>
  <si>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</si>
  <si>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</si>
  <si>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</si>
  <si>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</si>
  <si>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</si>
  <si>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</si>
  <si>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</si>
  <si>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</si>
  <si>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</si>
  <si>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</si>
  <si>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</si>
  <si>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</si>
  <si>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</si>
  <si>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</si>
  <si>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</si>
  <si>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</si>
  <si>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</si>
  <si>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</si>
  <si>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</si>
  <si>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</si>
  <si>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</si>
  <si>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</si>
  <si>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</si>
  <si>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</si>
  <si>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</si>
  <si>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</si>
  <si>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</si>
  <si>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</si>
  <si>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</si>
  <si>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</si>
  <si>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</si>
  <si>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</si>
  <si>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</si>
  <si>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</si>
  <si>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</si>
  <si>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</si>
  <si>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</si>
  <si>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</si>
  <si>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</si>
  <si>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</si>
  <si>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</si>
  <si>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</si>
  <si>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</si>
  <si>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</si>
  <si>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</si>
  <si>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</si>
  <si>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</si>
  <si>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</si>
  <si>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</si>
  <si>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</si>
  <si>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</si>
  <si>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</si>
  <si>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</si>
  <si>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</si>
  <si>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</si>
  <si>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</si>
  <si>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</si>
  <si>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</si>
  <si>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</si>
  <si>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</si>
  <si>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</si>
  <si>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</si>
  <si>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</si>
  <si>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</si>
  <si>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</si>
  <si>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</si>
  <si>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</si>
  <si>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</si>
  <si>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</si>
  <si>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</si>
  <si>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</si>
  <si>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</si>
  <si>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</si>
  <si>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</si>
  <si>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</si>
  <si>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</si>
  <si>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</si>
  <si>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</si>
  <si>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</si>
  <si>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</si>
  <si>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</si>
  <si>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</si>
  <si>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</si>
  <si>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</si>
  <si>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</si>
  <si>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</si>
  <si>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</si>
  <si>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</si>
  <si>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</si>
  <si>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</si>
  <si>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</si>
  <si>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</si>
  <si>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</si>
  <si>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</si>
  <si>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</si>
  <si>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</si>
  <si>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</si>
  <si>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</si>
  <si>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</si>
  <si>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</si>
  <si>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</si>
  <si>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</si>
  <si>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</si>
  <si>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</si>
  <si>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</si>
  <si>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</si>
  <si>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</si>
  <si>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</si>
  <si>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</si>
  <si>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</si>
  <si>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</si>
  <si>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</si>
  <si>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</si>
  <si>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</si>
  <si>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</si>
  <si>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</si>
  <si>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</si>
  <si>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</si>
  <si>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</si>
  <si>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</si>
  <si>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</si>
  <si>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</si>
  <si>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</si>
  <si>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</si>
  <si>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</si>
  <si>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</si>
  <si>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</si>
  <si>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</si>
  <si>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</si>
  <si>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</si>
  <si>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</si>
  <si>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</si>
  <si>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</si>
  <si>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</si>
  <si>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</si>
  <si>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</si>
  <si>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</si>
  <si>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</si>
  <si>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</si>
  <si>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</si>
  <si>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</si>
  <si>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</si>
  <si>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</si>
  <si>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</si>
  <si>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</si>
  <si>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</si>
  <si>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</si>
  <si>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</si>
  <si>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</si>
  <si>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</si>
  <si>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</si>
  <si>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</si>
  <si>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</si>
  <si>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</si>
  <si>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</si>
  <si>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</si>
  <si>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</si>
  <si>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</si>
  <si>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</si>
  <si>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</si>
  <si>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</si>
  <si>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</si>
  <si>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</si>
  <si>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</si>
  <si>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</si>
  <si>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</si>
  <si>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</si>
  <si>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</si>
  <si>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</si>
  <si>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</si>
  <si>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</si>
  <si>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</si>
  <si>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</si>
  <si>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</si>
  <si>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</si>
  <si>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</si>
  <si>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</si>
  <si>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</si>
  <si>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</si>
  <si>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</si>
  <si>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</si>
  <si>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</si>
  <si>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</si>
  <si>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</si>
  <si>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</si>
  <si>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</si>
  <si>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</si>
  <si>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</si>
  <si>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</si>
  <si>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</si>
  <si>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</si>
  <si>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</si>
  <si>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</si>
  <si>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</si>
  <si>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</si>
  <si>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</si>
  <si>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</si>
  <si>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</si>
  <si>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</si>
  <si>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</si>
  <si>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</si>
  <si>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</si>
  <si>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</si>
  <si>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</si>
  <si>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</si>
  <si>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</si>
  <si>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</si>
  <si>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</si>
  <si>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</si>
  <si>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</si>
  <si>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</si>
  <si>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</si>
  <si>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</si>
  <si>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</si>
  <si>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</si>
  <si>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</si>
  <si>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</si>
  <si>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</si>
  <si>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</si>
  <si>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</si>
  <si>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</si>
  <si>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</si>
  <si>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</si>
  <si>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</si>
  <si>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</si>
  <si>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</si>
  <si>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</si>
  <si>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</si>
  <si>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</si>
  <si>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</si>
  <si>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</si>
  <si>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</si>
  <si>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</si>
  <si>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</si>
  <si>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</si>
  <si>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</si>
  <si>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</si>
  <si>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</si>
  <si>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</si>
  <si>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</si>
  <si>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</si>
  <si>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</si>
  <si>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</si>
  <si>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</si>
  <si>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</si>
  <si>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</si>
  <si>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</si>
  <si>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</si>
  <si>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</si>
  <si>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</si>
  <si>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</si>
  <si>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</si>
  <si>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</si>
  <si>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</si>
  <si>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</si>
  <si>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</si>
  <si>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</si>
  <si>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</si>
  <si>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</si>
  <si>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</si>
  <si>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</si>
  <si>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</si>
  <si>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</si>
  <si>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</si>
  <si>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</si>
  <si>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</si>
  <si>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</si>
  <si>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</si>
  <si>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</si>
  <si>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</si>
  <si>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</si>
  <si>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</si>
  <si>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</si>
  <si>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</si>
  <si>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</si>
  <si>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</si>
  <si>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</si>
  <si>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</si>
  <si>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</si>
  <si>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</si>
  <si>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</si>
  <si>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</si>
  <si>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</si>
  <si>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</si>
  <si>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</si>
  <si>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</si>
  <si>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</si>
  <si>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</si>
  <si>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</si>
  <si>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</si>
  <si>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</si>
  <si>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</si>
  <si>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</si>
  <si>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</si>
  <si>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</si>
  <si>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</si>
  <si>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</si>
  <si>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</si>
  <si>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</si>
  <si>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</si>
  <si>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</si>
  <si>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</si>
  <si>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</si>
  <si>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</si>
  <si>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</si>
  <si>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</si>
  <si>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</si>
  <si>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</si>
  <si>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</si>
  <si>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</si>
  <si>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</si>
  <si>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</si>
  <si>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</si>
  <si>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</si>
  <si>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</si>
  <si>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</si>
  <si>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</si>
  <si>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</si>
  <si>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</si>
  <si>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</si>
  <si>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</si>
  <si>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</si>
  <si>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</si>
  <si>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</si>
  <si>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</si>
  <si>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</si>
  <si>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</si>
  <si>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</si>
  <si>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</si>
  <si>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</si>
  <si>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</si>
  <si>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</si>
  <si>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</si>
  <si>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</si>
  <si>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</si>
  <si>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</si>
  <si>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</si>
  <si>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</si>
  <si>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</si>
  <si>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</si>
  <si>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</si>
  <si>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</si>
  <si>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</si>
  <si>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</si>
  <si>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</si>
  <si>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</si>
  <si>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</si>
  <si>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</si>
  <si>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</si>
  <si>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</si>
  <si>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</si>
  <si>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</si>
  <si>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</si>
  <si>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</si>
  <si>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</si>
  <si>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</si>
  <si>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</si>
  <si>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</si>
  <si>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</si>
  <si>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</si>
  <si>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</si>
  <si>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</si>
  <si>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</si>
  <si>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</si>
  <si>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</si>
  <si>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</si>
  <si>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</si>
  <si>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</si>
  <si>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</si>
  <si>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</si>
  <si>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</si>
  <si>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</si>
  <si>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</si>
  <si>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</si>
  <si>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</si>
  <si>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</si>
  <si>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</si>
  <si>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</si>
  <si>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</si>
  <si>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</si>
  <si>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</si>
  <si>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</si>
  <si>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</si>
  <si>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</si>
  <si>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</si>
  <si>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</si>
  <si>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</si>
  <si>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</si>
  <si>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</si>
  <si>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</si>
  <si>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</si>
  <si>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</si>
  <si>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</si>
  <si>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</si>
  <si>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</si>
  <si>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</si>
  <si>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</si>
  <si>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</si>
  <si>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</si>
  <si>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</si>
  <si>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</si>
  <si>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</si>
  <si>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</si>
  <si>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</si>
  <si>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</si>
  <si>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</si>
  <si>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</si>
  <si>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</si>
  <si>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</si>
  <si>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</si>
  <si>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</si>
  <si>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</si>
  <si>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</si>
  <si>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</si>
  <si>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</si>
  <si>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</si>
  <si>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</si>
  <si>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</si>
  <si>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</si>
  <si>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</si>
  <si>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</si>
  <si>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</si>
  <si>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</si>
  <si>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</si>
  <si>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</si>
  <si>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</si>
  <si>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</si>
  <si>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</si>
  <si>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</si>
  <si>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</si>
  <si>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</si>
  <si>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</si>
  <si>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</si>
  <si>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</si>
  <si>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</si>
  <si>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</si>
  <si>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</si>
  <si>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</si>
  <si>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</si>
  <si>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</si>
  <si>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</si>
  <si>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</si>
  <si>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</si>
  <si>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</si>
  <si>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</si>
  <si>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</si>
  <si>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</si>
  <si>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</si>
  <si>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</si>
  <si>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</si>
  <si>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</si>
  <si>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</si>
  <si>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</si>
  <si>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</si>
  <si>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</si>
  <si>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</si>
  <si>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</si>
  <si>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</si>
  <si>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</si>
  <si>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</si>
  <si>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</si>
  <si>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</si>
  <si>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</si>
  <si>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</si>
  <si>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</si>
  <si>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</si>
  <si>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</si>
  <si>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</si>
  <si>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</si>
  <si>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</si>
  <si>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</si>
  <si>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</si>
  <si>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</si>
  <si>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</si>
  <si>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</si>
  <si>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</si>
  <si>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</si>
  <si>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</si>
  <si>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</si>
  <si>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</si>
  <si>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</si>
  <si>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</si>
  <si>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</si>
  <si>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</si>
  <si>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</si>
  <si>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</si>
  <si>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</si>
  <si>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</si>
  <si>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</si>
  <si>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</si>
  <si>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</si>
  <si>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</si>
  <si>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</si>
  <si>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</si>
  <si>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</si>
  <si>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</si>
  <si>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</si>
  <si>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</si>
  <si>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</si>
  <si>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</si>
  <si>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</si>
  <si>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</si>
  <si>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</si>
  <si>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</si>
  <si>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</si>
  <si>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</si>
  <si>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</si>
  <si>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</si>
  <si>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</si>
  <si>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</si>
  <si>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</si>
  <si>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</si>
  <si>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</si>
  <si>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</si>
  <si>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</si>
  <si>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</si>
  <si>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</si>
  <si>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</si>
  <si>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</si>
  <si>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</si>
  <si>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</si>
  <si>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</si>
  <si>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</si>
  <si>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</si>
  <si>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</si>
  <si>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</si>
  <si>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</si>
  <si>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</si>
  <si>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</si>
  <si>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</si>
  <si>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</si>
  <si>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</si>
  <si>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</si>
  <si>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</si>
  <si>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</si>
  <si>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</si>
  <si>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</si>
  <si>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</si>
  <si>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</si>
  <si>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</si>
  <si>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</si>
  <si>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</si>
  <si>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</si>
  <si>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</si>
  <si>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</si>
  <si>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</si>
  <si>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</si>
  <si>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</si>
  <si>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</si>
  <si>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</si>
  <si>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</si>
  <si>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</si>
  <si>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</si>
  <si>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</si>
  <si>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</si>
  <si>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</si>
  <si>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</si>
  <si>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</si>
  <si>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</si>
  <si>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</si>
  <si>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</si>
  <si>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</si>
  <si>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</si>
  <si>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</si>
  <si>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</si>
  <si>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</si>
  <si>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</si>
  <si>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</si>
  <si>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</si>
  <si>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</si>
  <si>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</si>
  <si>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</si>
  <si>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</si>
  <si>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</si>
  <si>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</si>
  <si>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</si>
  <si>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</si>
  <si>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</si>
  <si>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</si>
  <si>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</si>
  <si>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</si>
  <si>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</si>
  <si>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</si>
  <si>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</si>
  <si>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</si>
  <si>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</si>
  <si>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</si>
  <si>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</si>
  <si>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</si>
  <si>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</si>
  <si>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</si>
  <si>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</si>
  <si>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</si>
  <si>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</si>
  <si>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</si>
  <si>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</si>
  <si>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</si>
  <si>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</si>
  <si>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</si>
  <si>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</si>
  <si>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</si>
  <si>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</si>
  <si>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</si>
  <si>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</si>
  <si>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</si>
  <si>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</si>
  <si>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</si>
  <si>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</si>
  <si>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</si>
  <si>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</si>
  <si>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</si>
  <si>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</si>
  <si>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</si>
  <si>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</si>
  <si>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</si>
  <si>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</si>
  <si>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</si>
  <si>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</si>
  <si>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</si>
  <si>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</si>
  <si>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</si>
  <si>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</si>
  <si>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</si>
  <si>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</si>
  <si>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</si>
  <si>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</si>
  <si>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</si>
  <si>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</si>
  <si>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</si>
  <si>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</si>
  <si>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</si>
  <si>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</si>
  <si>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</si>
  <si>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</si>
  <si>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</si>
  <si>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</si>
  <si>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</si>
  <si>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</si>
  <si>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</si>
  <si>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</si>
  <si>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</si>
  <si>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</si>
  <si>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</si>
  <si>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</si>
  <si>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</si>
  <si>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</si>
  <si>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</si>
  <si>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</si>
  <si>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</si>
  <si>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</si>
  <si>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</si>
  <si>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</si>
  <si>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</si>
  <si>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</si>
  <si>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</si>
  <si>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</si>
  <si>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</si>
  <si>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</si>
  <si>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</si>
  <si>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</si>
  <si>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</si>
  <si>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</si>
  <si>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</si>
  <si>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</si>
  <si>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</si>
  <si>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</si>
  <si>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</si>
  <si>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</si>
  <si>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</si>
  <si>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</si>
  <si>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</si>
  <si>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</si>
  <si>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</si>
  <si>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</si>
  <si>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</si>
  <si>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</si>
  <si>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</si>
  <si>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</si>
  <si>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</si>
  <si>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</si>
  <si>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</si>
  <si>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</si>
  <si>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</si>
  <si>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</si>
  <si>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</si>
  <si>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</si>
  <si>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</si>
  <si>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</si>
  <si>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</si>
  <si>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</si>
  <si>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</si>
  <si>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</si>
  <si>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</si>
  <si>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</si>
  <si>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</si>
  <si>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</si>
  <si>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</si>
  <si>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</si>
  <si>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</si>
  <si>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</si>
  <si>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</si>
  <si>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</si>
  <si>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</si>
  <si>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</si>
  <si>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</si>
  <si>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</si>
  <si>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</si>
  <si>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</si>
  <si>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</si>
  <si>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</si>
  <si>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</si>
  <si>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</si>
  <si>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</si>
  <si>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</si>
  <si>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</si>
  <si>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</si>
  <si>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</si>
  <si>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</si>
  <si>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</si>
  <si>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</si>
  <si>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</si>
  <si>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</si>
  <si>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</si>
  <si>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</si>
  <si>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</si>
  <si>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</si>
  <si>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</si>
  <si>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</si>
  <si>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</si>
  <si>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</si>
  <si>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</si>
  <si>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</si>
  <si>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</si>
  <si>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</si>
  <si>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</si>
  <si>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</si>
  <si>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</si>
  <si>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</si>
  <si>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</si>
  <si>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</si>
  <si>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</si>
  <si>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</si>
  <si>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</si>
  <si>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</si>
  <si>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</si>
  <si>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</si>
  <si>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</si>
  <si>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</si>
  <si>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</si>
  <si>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</si>
  <si>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</si>
  <si>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</si>
  <si>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</si>
  <si>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</si>
  <si>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</si>
  <si>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</si>
  <si>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</si>
  <si>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</si>
  <si>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</si>
  <si>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</si>
  <si>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</si>
  <si>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</si>
  <si>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</si>
  <si>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</si>
  <si>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</si>
  <si>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</si>
  <si>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</si>
  <si>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</si>
  <si>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</si>
  <si>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</si>
  <si>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</si>
  <si>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</si>
  <si>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</si>
  <si>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</si>
  <si>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</si>
  <si>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</si>
  <si>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</si>
  <si>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</si>
  <si>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</si>
  <si>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</si>
  <si>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</si>
  <si>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</si>
  <si>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</si>
  <si>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</si>
  <si>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</si>
  <si>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</si>
  <si>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</si>
  <si>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</si>
  <si>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</si>
  <si>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</si>
  <si>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</si>
  <si>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</si>
  <si>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</si>
  <si>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</si>
  <si>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</si>
  <si>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</si>
  <si>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</si>
  <si>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</si>
  <si>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</si>
  <si>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</si>
  <si>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</si>
  <si>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</si>
  <si>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</si>
  <si>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</si>
  <si>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</si>
  <si>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</si>
  <si>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</si>
  <si>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</si>
  <si>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</si>
  <si>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</si>
  <si>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</si>
  <si>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</si>
  <si>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</si>
  <si>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</si>
  <si>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</si>
  <si>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</si>
  <si>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</si>
  <si>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</si>
  <si>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</si>
  <si>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</si>
  <si>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</si>
  <si>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</si>
  <si>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</si>
  <si>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</si>
  <si>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</si>
  <si>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</si>
  <si>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</si>
  <si>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</si>
  <si>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</si>
  <si>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</si>
  <si>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</si>
  <si>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</si>
  <si>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</si>
  <si>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</si>
  <si>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</si>
  <si>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</si>
  <si>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</si>
  <si>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</si>
  <si>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</si>
  <si>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</si>
  <si>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</si>
  <si>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</si>
  <si>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</si>
  <si>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</si>
  <si>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</si>
  <si>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</si>
  <si>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</si>
  <si>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</si>
  <si>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</si>
  <si>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</si>
  <si>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</si>
  <si>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</si>
  <si>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</si>
  <si>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</si>
  <si>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</si>
  <si>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</si>
  <si>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</si>
  <si>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</si>
  <si>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</si>
  <si>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</si>
  <si>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</si>
  <si>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</si>
  <si>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</si>
  <si>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</si>
  <si>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</si>
  <si>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</si>
  <si>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</si>
  <si>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</si>
  <si>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</si>
  <si>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</si>
  <si>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</si>
  <si>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</si>
  <si>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</si>
  <si>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</si>
  <si>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</si>
  <si>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</si>
  <si>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</si>
  <si>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</si>
  <si>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</si>
  <si>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</si>
  <si>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</si>
  <si>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</si>
  <si>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</si>
  <si>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</si>
  <si>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</si>
  <si>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</si>
  <si>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</si>
  <si>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</si>
  <si>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</si>
  <si>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</si>
  <si>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</si>
  <si>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</si>
  <si>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</si>
  <si>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</si>
  <si>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</si>
  <si>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</si>
  <si>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</si>
  <si>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</si>
  <si>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</si>
  <si>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</si>
  <si>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</si>
  <si>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</si>
  <si>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</si>
  <si>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</si>
  <si>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</si>
  <si>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</si>
  <si>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</si>
  <si>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</si>
  <si>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</si>
  <si>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</si>
  <si>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</si>
  <si>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</si>
  <si>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</si>
  <si>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</si>
  <si>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</si>
  <si>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</si>
  <si>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</si>
  <si>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</si>
  <si>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</si>
  <si>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</si>
  <si>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</si>
  <si>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</si>
  <si>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</si>
  <si>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</si>
  <si>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</si>
  <si>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</si>
  <si>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</si>
  <si>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</si>
  <si>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</si>
  <si>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</si>
  <si>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</si>
  <si>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</si>
  <si>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</si>
  <si>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</si>
  <si>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</si>
  <si>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</si>
  <si>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</si>
  <si>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</si>
  <si>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</si>
  <si>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</si>
  <si>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</si>
  <si>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</si>
  <si>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</si>
  <si>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</si>
  <si>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</si>
  <si>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</si>
  <si>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</si>
  <si>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</si>
  <si>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</si>
  <si>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</si>
  <si>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</si>
  <si>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</si>
  <si>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</si>
  <si>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</si>
  <si>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</si>
  <si>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</si>
  <si>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</si>
  <si>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</si>
  <si>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</si>
  <si>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</si>
  <si>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</si>
  <si>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</si>
  <si>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</si>
  <si>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</si>
  <si>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</si>
  <si>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</si>
  <si>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</si>
  <si>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</si>
  <si>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</si>
  <si>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</si>
  <si>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</si>
  <si>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</si>
  <si>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</si>
  <si>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</si>
  <si>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</si>
  <si>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</si>
  <si>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</si>
  <si>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</si>
  <si>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</si>
  <si>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</si>
  <si>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</si>
  <si>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</si>
  <si>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</si>
  <si>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</si>
  <si>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</si>
  <si>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</si>
  <si>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</si>
  <si>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</si>
  <si>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</si>
  <si>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</si>
  <si>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</si>
  <si>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</si>
  <si>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</si>
  <si>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</si>
  <si>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</si>
  <si>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</si>
  <si>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</si>
  <si>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</si>
  <si>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</si>
  <si>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</si>
  <si>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</si>
  <si>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</si>
  <si>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</si>
  <si>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</si>
  <si>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</si>
  <si>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</si>
  <si>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</si>
  <si>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</si>
  <si>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</si>
  <si>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</si>
  <si>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</si>
  <si>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</si>
  <si>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</si>
  <si>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</si>
  <si>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</si>
  <si>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</si>
  <si>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</si>
  <si>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</si>
  <si>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</si>
  <si>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</si>
  <si>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</si>
  <si>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</si>
  <si>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</si>
  <si>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</si>
  <si>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</si>
  <si>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</si>
  <si>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</si>
  <si>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</si>
  <si>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</si>
  <si>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</si>
  <si>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</si>
  <si>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</si>
  <si>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</si>
  <si>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</si>
  <si>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</si>
  <si>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</si>
  <si>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</si>
  <si>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</si>
  <si>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</si>
  <si>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</si>
  <si>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</si>
  <si>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</si>
  <si>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</si>
  <si>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</si>
  <si>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</si>
  <si>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</si>
  <si>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</si>
  <si>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</si>
  <si>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</si>
  <si>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</si>
  <si>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</si>
  <si>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</si>
  <si>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</si>
  <si>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</si>
  <si>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</si>
  <si>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</si>
  <si>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</si>
  <si>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</si>
  <si>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</si>
  <si>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</si>
  <si>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</si>
  <si>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</si>
  <si>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</si>
  <si>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</si>
  <si>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</si>
  <si>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</si>
  <si>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</si>
  <si>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</si>
  <si>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</si>
  <si>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</si>
  <si>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</si>
  <si>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</si>
  <si>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</si>
  <si>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</si>
  <si>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</si>
  <si>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</si>
  <si>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</si>
  <si>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</si>
  <si>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</si>
  <si>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</si>
  <si>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</si>
  <si>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</si>
  <si>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</si>
  <si>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</si>
  <si>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</si>
  <si>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</si>
  <si>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</si>
  <si>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</si>
  <si>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</si>
  <si>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</si>
  <si>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</si>
  <si>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</si>
  <si>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</si>
  <si>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</si>
  <si>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</si>
  <si>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</si>
  <si>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</si>
  <si>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</si>
  <si>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</si>
  <si>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</si>
  <si>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</si>
  <si>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</si>
  <si>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</si>
  <si>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</si>
  <si>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</si>
  <si>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</si>
  <si>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</si>
  <si>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</si>
  <si>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</si>
  <si>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</si>
  <si>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</si>
  <si>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</si>
  <si>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</si>
  <si>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</si>
  <si>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</si>
  <si>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</si>
  <si>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</si>
  <si>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</si>
  <si>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</si>
  <si>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</si>
  <si>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</si>
  <si>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</si>
  <si>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</si>
  <si>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</si>
  <si>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</si>
  <si>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</si>
  <si>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</si>
  <si>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</si>
  <si>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</si>
  <si>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</si>
  <si>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</si>
  <si>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</si>
  <si>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</si>
  <si>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</si>
  <si>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</si>
  <si>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</si>
  <si>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</si>
  <si>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</si>
  <si>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</si>
  <si>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</si>
  <si>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</si>
  <si>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</si>
  <si>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</si>
  <si>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</si>
  <si>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</si>
  <si>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</si>
  <si>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</si>
  <si>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</si>
  <si>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</si>
  <si>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</si>
  <si>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</si>
  <si>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</si>
  <si>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</si>
  <si>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</si>
  <si>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</si>
  <si>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</si>
  <si>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</si>
  <si>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</si>
  <si>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</si>
  <si>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</si>
  <si>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</si>
  <si>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</si>
  <si>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</si>
  <si>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</si>
  <si>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</si>
  <si>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</si>
  <si>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</si>
  <si>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</si>
  <si>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</si>
  <si>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</si>
  <si>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</si>
  <si>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</si>
  <si>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</si>
  <si>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</si>
  <si>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</si>
  <si>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</si>
  <si>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</si>
  <si>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</si>
  <si>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</si>
  <si>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</si>
  <si>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</si>
  <si>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</si>
  <si>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</si>
  <si>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</si>
  <si>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</si>
  <si>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</si>
  <si>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</si>
  <si>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</si>
  <si>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</si>
  <si>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</si>
  <si>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</si>
  <si>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</si>
  <si>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</si>
  <si>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</si>
  <si>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</si>
  <si>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</si>
  <si>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</si>
  <si>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</si>
  <si>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</si>
  <si>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</si>
  <si>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</si>
  <si>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</si>
  <si>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</si>
  <si>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</si>
  <si>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</si>
  <si>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</si>
  <si>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</si>
  <si>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</si>
  <si>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</si>
  <si>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</si>
  <si>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</si>
  <si>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</si>
  <si>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</si>
  <si>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</si>
  <si>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</si>
  <si>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</si>
  <si>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</si>
  <si>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</si>
  <si>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</si>
  <si>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</si>
  <si>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</si>
  <si>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</si>
  <si>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</si>
  <si>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</si>
  <si>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</si>
  <si>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</si>
  <si>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</si>
  <si>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</si>
  <si>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</si>
  <si>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</si>
  <si>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</si>
  <si>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</si>
  <si>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</si>
  <si>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</si>
  <si>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</si>
  <si>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</si>
  <si>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</si>
  <si>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</si>
  <si>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</si>
  <si>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</si>
  <si>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</si>
  <si>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</si>
  <si>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</si>
  <si>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</si>
  <si>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</si>
  <si>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</si>
  <si>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</si>
  <si>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</si>
  <si>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</si>
  <si>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</si>
  <si>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</si>
  <si>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</si>
  <si>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</si>
  <si>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</si>
  <si>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</si>
  <si>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</si>
  <si>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</si>
  <si>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</si>
  <si>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</si>
  <si>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</si>
  <si>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</si>
  <si>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</si>
  <si>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</si>
  <si>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</si>
  <si>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</si>
  <si>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</si>
  <si>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</si>
  <si>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</si>
  <si>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</si>
  <si>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</si>
  <si>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</si>
  <si>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</si>
  <si>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</si>
  <si>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</si>
  <si>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</si>
  <si>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</si>
  <si>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</si>
  <si>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</si>
  <si>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</si>
  <si>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</si>
  <si>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</si>
  <si>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</si>
  <si>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</si>
  <si>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</si>
  <si>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</si>
  <si>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</si>
  <si>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</si>
  <si>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</si>
  <si>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</si>
  <si>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</si>
  <si>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</si>
  <si>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</si>
  <si>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</si>
  <si>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</si>
  <si>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</si>
  <si>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</si>
  <si>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</si>
  <si>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</si>
  <si>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</si>
  <si>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</si>
  <si>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</si>
  <si>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</si>
  <si>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</si>
  <si>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</si>
  <si>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</si>
  <si>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</si>
  <si>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</si>
  <si>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</si>
  <si>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</si>
  <si>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</si>
  <si>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</si>
  <si>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</si>
  <si>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</si>
  <si>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</si>
  <si>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</si>
  <si>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</si>
  <si>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</si>
  <si>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</si>
  <si>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</si>
  <si>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</si>
  <si>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</si>
  <si>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</si>
  <si>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</si>
  <si>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</si>
  <si>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</si>
  <si>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</si>
  <si>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</si>
  <si>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</si>
  <si>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</si>
  <si>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</si>
  <si>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</si>
  <si>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</si>
  <si>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</si>
  <si>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</si>
  <si>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</si>
  <si>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</si>
  <si>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</si>
  <si>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</si>
  <si>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</si>
  <si>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</si>
  <si>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</si>
  <si>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</si>
  <si>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</si>
  <si>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</si>
  <si>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</si>
  <si>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</si>
  <si>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</si>
  <si>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</si>
  <si>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</si>
  <si>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</si>
  <si>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</si>
  <si>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</si>
  <si>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</si>
  <si>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</si>
  <si>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</si>
  <si>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</si>
  <si>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</si>
  <si>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</si>
  <si>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</si>
  <si>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</si>
  <si>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</si>
  <si>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</si>
  <si>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</si>
  <si>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</si>
  <si>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</si>
  <si>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</si>
  <si>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</si>
  <si>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</si>
  <si>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</si>
  <si>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</si>
  <si>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</si>
  <si>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</si>
  <si>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</si>
  <si>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</si>
  <si>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</si>
  <si>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</si>
  <si>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</si>
  <si>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</si>
  <si>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</si>
  <si>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</si>
  <si>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</si>
  <si>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</si>
  <si>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</si>
  <si>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</si>
  <si>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</si>
  <si>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</si>
  <si>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</si>
  <si>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</si>
  <si>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</si>
  <si>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</si>
  <si>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</si>
  <si>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</si>
  <si>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</si>
  <si>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</si>
  <si>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</si>
  <si>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</si>
  <si>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</si>
  <si>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</si>
  <si>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</si>
  <si>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</si>
  <si>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</si>
  <si>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</si>
  <si>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</si>
  <si>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</si>
  <si>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</si>
  <si>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</si>
  <si>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</si>
  <si>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</si>
  <si>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</si>
  <si>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</si>
  <si>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</si>
  <si>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</si>
  <si>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</si>
  <si>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</si>
  <si>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</si>
  <si>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</si>
  <si>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</si>
  <si>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</si>
  <si>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</si>
  <si>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</si>
  <si>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</si>
  <si>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</si>
  <si>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</si>
  <si>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</si>
  <si>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</si>
  <si>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</si>
  <si>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</si>
  <si>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</si>
  <si>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</si>
  <si>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</si>
  <si>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</si>
  <si>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</si>
  <si>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</si>
  <si>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</si>
  <si>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</si>
  <si>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</si>
  <si>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</si>
  <si>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</si>
  <si>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</si>
  <si>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</si>
  <si>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</si>
  <si>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</si>
  <si>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</si>
  <si>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</si>
  <si>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</si>
  <si>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</si>
  <si>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</si>
  <si>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</si>
  <si>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</si>
  <si>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</si>
  <si>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</si>
  <si>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</si>
  <si>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</si>
  <si>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</si>
  <si>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</si>
  <si>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</si>
  <si>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</si>
  <si>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</si>
  <si>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</si>
  <si>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</si>
  <si>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</si>
  <si>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</si>
  <si>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</si>
  <si>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</si>
  <si>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</si>
  <si>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</si>
  <si>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</si>
  <si>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</si>
  <si>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</si>
  <si>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</si>
  <si>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</si>
  <si>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</si>
  <si>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</si>
  <si>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</si>
  <si>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</si>
  <si>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</si>
  <si>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</si>
  <si>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</si>
  <si>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</si>
  <si>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</si>
  <si>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</si>
  <si>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</si>
  <si>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</si>
  <si>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</si>
  <si>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</si>
  <si>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</si>
  <si>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</si>
  <si>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</si>
  <si>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</si>
  <si>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</si>
  <si>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</si>
  <si>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</si>
  <si>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</si>
  <si>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</si>
  <si>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</si>
  <si>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</si>
  <si>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</si>
  <si>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</si>
  <si>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</si>
  <si>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</si>
  <si>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</si>
  <si>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</si>
  <si>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</si>
  <si>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</si>
  <si>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</si>
  <si>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</si>
  <si>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</si>
  <si>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</si>
  <si>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</si>
  <si>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</si>
  <si>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</si>
  <si>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</si>
  <si>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</si>
  <si>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</si>
  <si>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</si>
  <si>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</si>
  <si>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</si>
  <si>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</si>
  <si>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</si>
  <si>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</si>
  <si>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</si>
  <si>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</si>
  <si>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</si>
  <si>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</si>
  <si>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</si>
  <si>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</si>
  <si>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</si>
  <si>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</si>
  <si>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</si>
  <si>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</si>
  <si>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</si>
  <si>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</si>
  <si>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</si>
  <si>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</si>
  <si>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</si>
  <si>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</si>
  <si>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</si>
  <si>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</si>
  <si>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</si>
  <si>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</si>
  <si>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</si>
  <si>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</si>
  <si>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</si>
  <si>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</si>
  <si>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</si>
  <si>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</si>
  <si>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</si>
  <si>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</si>
  <si>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</si>
  <si>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</si>
  <si>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</si>
  <si>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</si>
  <si>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</si>
  <si>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</si>
  <si>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</si>
  <si>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</si>
  <si>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</si>
  <si>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</si>
  <si>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</si>
  <si>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</si>
  <si>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</si>
  <si>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</si>
  <si>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</si>
  <si>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</si>
  <si>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</si>
  <si>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</si>
  <si>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</si>
  <si>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</si>
  <si>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</si>
  <si>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</si>
  <si>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</si>
  <si>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</si>
  <si>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</si>
  <si>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</si>
  <si>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</si>
  <si>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</si>
  <si>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</si>
  <si>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</si>
  <si>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</si>
  <si>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</si>
  <si>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</si>
  <si>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</si>
  <si>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</si>
  <si>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</si>
  <si>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</si>
  <si>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</si>
  <si>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</si>
  <si>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</si>
  <si>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</si>
  <si>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</si>
  <si>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</si>
  <si>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</si>
  <si>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</si>
  <si>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</si>
  <si>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</si>
  <si>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</si>
  <si>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</si>
  <si>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</si>
  <si>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</si>
  <si>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</si>
  <si>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</si>
  <si>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</si>
  <si>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</si>
  <si>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</si>
  <si>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</si>
  <si>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</si>
  <si>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</si>
  <si>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</si>
  <si>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</si>
  <si>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</si>
  <si>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</si>
  <si>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</si>
  <si>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</si>
  <si>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</si>
  <si>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</si>
  <si>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</si>
  <si>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</si>
  <si>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</si>
  <si>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</si>
  <si>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</si>
  <si>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</si>
  <si>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</si>
  <si>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</si>
  <si>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</si>
  <si>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</si>
  <si>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</si>
  <si>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</si>
  <si>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</si>
  <si>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</si>
  <si>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</si>
  <si>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</si>
  <si>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</si>
  <si>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</si>
  <si>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</si>
  <si>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</si>
  <si>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</si>
  <si>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</si>
  <si>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</si>
  <si>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</si>
  <si>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</si>
  <si>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</si>
  <si>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</si>
  <si>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</si>
  <si>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</si>
  <si>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</si>
  <si>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</si>
  <si>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</si>
  <si>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</si>
  <si>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</si>
  <si>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</si>
  <si>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</si>
  <si>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</si>
  <si>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</si>
  <si>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</si>
  <si>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</si>
  <si>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</si>
  <si>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</si>
  <si>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</si>
  <si>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</si>
  <si>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</si>
  <si>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</si>
  <si>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</si>
  <si>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</si>
  <si>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</si>
  <si>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</si>
  <si>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</si>
  <si>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</si>
  <si>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</si>
  <si>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</si>
  <si>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</si>
  <si>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</si>
  <si>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</si>
  <si>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</si>
  <si>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</si>
  <si>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</si>
  <si>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</si>
  <si>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</si>
  <si>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</si>
  <si>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</si>
  <si>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</si>
  <si>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</si>
  <si>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</si>
  <si>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</si>
  <si>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</si>
  <si>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</si>
  <si>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</si>
  <si>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</si>
  <si>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</si>
  <si>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</si>
  <si>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</si>
  <si>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</si>
  <si>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</si>
  <si>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</si>
  <si>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</si>
  <si>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</si>
  <si>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</si>
  <si>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</si>
  <si>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</si>
  <si>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</si>
  <si>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</si>
  <si>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</si>
  <si>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</si>
  <si>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</si>
  <si>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</si>
  <si>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</si>
  <si>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</si>
  <si>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</si>
  <si>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</si>
  <si>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</si>
  <si>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</si>
  <si>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</si>
  <si>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</si>
  <si>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</si>
  <si>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</si>
  <si>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</si>
  <si>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</si>
  <si>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</si>
  <si>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</si>
  <si>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</si>
  <si>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</si>
  <si>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</si>
  <si>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</si>
  <si>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</si>
  <si>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</si>
  <si>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</si>
  <si>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</si>
  <si>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</si>
  <si>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</si>
  <si>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</si>
  <si>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</si>
  <si>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</si>
  <si>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</si>
  <si>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</si>
  <si>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</si>
  <si>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</si>
  <si>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</si>
  <si>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</si>
  <si>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</si>
  <si>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</si>
  <si>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</si>
  <si>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</si>
  <si>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</si>
  <si>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</si>
  <si>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</si>
  <si>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</si>
  <si>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</si>
  <si>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</si>
  <si>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</si>
  <si>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</si>
  <si>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</si>
  <si>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</si>
  <si>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</si>
  <si>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</si>
  <si>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</si>
  <si>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</si>
  <si>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</si>
  <si>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</si>
  <si>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</si>
  <si>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</si>
  <si>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</si>
  <si>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</si>
  <si>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</si>
  <si>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</si>
  <si>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</si>
  <si>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</si>
  <si>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</si>
  <si>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</si>
  <si>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</si>
  <si>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</si>
  <si>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</si>
  <si>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</si>
  <si>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</si>
  <si>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</si>
  <si>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</si>
  <si>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</si>
  <si>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</si>
  <si>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</si>
  <si>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</si>
  <si>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</si>
  <si>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</si>
  <si>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</si>
  <si>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</si>
  <si>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</si>
  <si>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</si>
  <si>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</si>
  <si>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</si>
  <si>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</si>
  <si>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</si>
  <si>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</si>
  <si>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</si>
  <si>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</si>
  <si>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</si>
  <si>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</si>
  <si>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</si>
  <si>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</si>
  <si>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</si>
  <si>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</si>
  <si>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</si>
  <si>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</si>
  <si>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</si>
  <si>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</si>
  <si>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</si>
  <si>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</si>
  <si>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</si>
  <si>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</si>
  <si>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</si>
  <si>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</si>
  <si>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</si>
  <si>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</si>
  <si>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</si>
  <si>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</si>
  <si>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</si>
  <si>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</si>
  <si>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</si>
  <si>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</si>
  <si>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</si>
  <si>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</si>
  <si>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</si>
  <si>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</si>
  <si>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</si>
  <si>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</si>
  <si>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</si>
  <si>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</si>
  <si>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</si>
  <si>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</si>
  <si>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</si>
  <si>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</si>
  <si>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</si>
  <si>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</si>
  <si>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</si>
  <si>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</si>
  <si>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</si>
  <si>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</si>
  <si>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</si>
  <si>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</si>
  <si>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</si>
  <si>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</si>
  <si>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</si>
  <si>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</si>
  <si>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</si>
  <si>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</si>
  <si>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</si>
  <si>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</si>
  <si>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</si>
  <si>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</si>
  <si>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</si>
  <si>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</si>
  <si>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</si>
  <si>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</si>
  <si>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</si>
  <si>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</si>
  <si>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</si>
  <si>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</si>
  <si>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</si>
  <si>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</si>
  <si>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</si>
  <si>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</si>
  <si>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</si>
  <si>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</si>
  <si>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</si>
  <si>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</si>
  <si>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</si>
  <si>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</si>
  <si>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</si>
  <si>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</si>
  <si>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</si>
  <si>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</si>
  <si>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</si>
  <si>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</si>
  <si>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</si>
  <si>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</si>
  <si>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</si>
  <si>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</si>
  <si>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</si>
  <si>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</si>
  <si>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</si>
  <si>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</si>
  <si>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</si>
  <si>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</si>
  <si>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</si>
  <si>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</si>
  <si>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</si>
  <si>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</si>
  <si>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</si>
  <si>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</si>
  <si>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</si>
  <si>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</si>
  <si>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</si>
  <si>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</si>
  <si>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</si>
  <si>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</si>
  <si>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</si>
  <si>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</si>
  <si>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</si>
  <si>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</si>
  <si>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</si>
  <si>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</si>
  <si>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</si>
  <si>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</si>
  <si>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</si>
  <si>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</si>
  <si>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</si>
  <si>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</si>
  <si>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</si>
  <si>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</si>
  <si>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</si>
  <si>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</si>
  <si>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</si>
  <si>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</si>
  <si>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</si>
  <si>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</si>
  <si>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</si>
  <si>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</si>
  <si>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</si>
  <si>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</si>
  <si>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</si>
  <si>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</si>
  <si>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</si>
  <si>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</si>
  <si>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</si>
  <si>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</si>
  <si>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</si>
  <si>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</si>
  <si>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</si>
  <si>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</si>
  <si>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</si>
  <si>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</si>
  <si>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</si>
  <si>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</si>
  <si>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</si>
  <si>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</si>
  <si>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</si>
  <si>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</si>
  <si>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</si>
  <si>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</si>
  <si>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</si>
  <si>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</si>
  <si>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</si>
  <si>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</si>
  <si>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</si>
  <si>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</si>
  <si>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</si>
  <si>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</si>
  <si>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</si>
  <si>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</si>
  <si>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</si>
  <si>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</si>
  <si>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</si>
  <si>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</si>
  <si>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</si>
  <si>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</si>
  <si>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</si>
  <si>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</si>
  <si>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</si>
  <si>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</si>
  <si>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</si>
  <si>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</si>
  <si>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</si>
  <si>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</si>
  <si>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</si>
  <si>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</si>
  <si>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</si>
  <si>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</si>
  <si>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</si>
  <si>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</si>
  <si>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</si>
  <si>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</si>
  <si>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</si>
  <si>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</si>
  <si>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</si>
  <si>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</si>
  <si>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</si>
  <si>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</si>
  <si>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</si>
  <si>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</si>
  <si>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</si>
  <si>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</si>
  <si>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</si>
  <si>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</si>
  <si>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</si>
  <si>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</si>
  <si>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</si>
  <si>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</si>
  <si>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</si>
  <si>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</si>
  <si>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</si>
  <si>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</si>
  <si>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</si>
  <si>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</si>
  <si>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</si>
  <si>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</si>
  <si>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</si>
  <si>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</si>
  <si>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</si>
  <si>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</si>
  <si>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</si>
  <si>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</si>
  <si>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</si>
  <si>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</si>
  <si>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</si>
  <si>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</si>
  <si>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</si>
  <si>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</si>
  <si>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</si>
  <si>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</si>
  <si>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</si>
  <si>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</si>
  <si>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</si>
  <si>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</si>
  <si>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</si>
  <si>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</si>
  <si>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</si>
  <si>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</si>
  <si>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</si>
  <si>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</si>
  <si>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</si>
  <si>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</si>
  <si>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</si>
  <si>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</si>
  <si>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</si>
  <si>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</si>
  <si>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</si>
  <si>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</si>
  <si>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</si>
  <si>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</si>
  <si>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</si>
  <si>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</si>
  <si>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</si>
  <si>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</si>
  <si>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</si>
  <si>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</si>
  <si>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</si>
  <si>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</si>
  <si>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</si>
  <si>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</si>
  <si>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</si>
  <si>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</si>
  <si>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</si>
  <si>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</si>
  <si>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</si>
  <si>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</si>
  <si>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</si>
  <si>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</si>
  <si>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</si>
  <si>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</si>
  <si>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</si>
  <si>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</si>
  <si>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</si>
  <si>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</si>
  <si>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</si>
  <si>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</si>
  <si>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</si>
  <si>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</si>
  <si>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</si>
  <si>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</si>
  <si>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</si>
  <si>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</si>
  <si>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</si>
  <si>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</si>
  <si>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</si>
  <si>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</si>
  <si>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</si>
  <si>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</si>
  <si>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</si>
  <si>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</si>
  <si>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</si>
  <si>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</si>
  <si>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</si>
  <si>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</si>
  <si>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</si>
  <si>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</si>
  <si>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</si>
  <si>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</si>
  <si>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</si>
  <si>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</si>
  <si>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</si>
  <si>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</si>
  <si>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</si>
  <si>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</si>
  <si>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</si>
  <si>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</si>
  <si>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</si>
  <si>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</si>
  <si>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</si>
  <si>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</si>
  <si>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</si>
  <si>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</si>
  <si>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</si>
  <si>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</si>
  <si>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</si>
  <si>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</si>
  <si>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</si>
  <si>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</si>
  <si>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</si>
  <si>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</si>
  <si>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</si>
  <si>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</si>
  <si>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</si>
  <si>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</si>
  <si>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</si>
  <si>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</si>
  <si>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</si>
  <si>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</si>
  <si>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</si>
  <si>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</si>
  <si>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</si>
  <si>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</si>
  <si>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</si>
  <si>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</si>
  <si>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</si>
  <si>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</si>
  <si>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</si>
  <si>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</si>
  <si>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</si>
  <si>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</si>
  <si>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</si>
  <si>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</si>
  <si>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</si>
  <si>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</si>
  <si>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</si>
  <si>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</si>
  <si>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</si>
  <si>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</si>
  <si>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</si>
  <si>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</si>
  <si>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</si>
  <si>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</si>
  <si>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</si>
  <si>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</si>
  <si>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</si>
  <si>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</si>
  <si>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</si>
  <si>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</si>
  <si>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</si>
  <si>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</si>
  <si>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</si>
  <si>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</si>
  <si>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</si>
  <si>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</si>
  <si>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</si>
  <si>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</si>
  <si>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</si>
  <si>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</si>
  <si>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</si>
  <si>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</si>
  <si>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</si>
  <si>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</si>
  <si>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</si>
  <si>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</si>
  <si>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</si>
  <si>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</si>
  <si>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</si>
  <si>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</si>
  <si>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</si>
  <si>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</si>
  <si>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</si>
  <si>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</si>
  <si>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</si>
  <si>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</si>
  <si>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</si>
  <si>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</si>
  <si>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</si>
  <si>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</si>
  <si>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</si>
  <si>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</si>
  <si>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</si>
  <si>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</si>
  <si>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</si>
  <si>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</si>
  <si>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</si>
  <si>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</si>
  <si>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</si>
  <si>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</si>
  <si>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</si>
  <si>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</si>
  <si>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</si>
  <si>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</si>
  <si>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</si>
  <si>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</si>
  <si>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</si>
  <si>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</si>
  <si>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</si>
  <si>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</si>
  <si>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</si>
  <si>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</si>
  <si>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</si>
  <si>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</si>
  <si>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</si>
  <si>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</si>
  <si>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</si>
  <si>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</si>
  <si>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</si>
  <si>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</si>
  <si>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</si>
  <si>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</si>
  <si>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</si>
  <si>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</si>
  <si>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</si>
  <si>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</si>
  <si>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</si>
  <si>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</si>
  <si>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</si>
  <si>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</si>
  <si>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</si>
  <si>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</si>
  <si>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</si>
  <si>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</si>
  <si>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</si>
  <si>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</si>
  <si>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</si>
  <si>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</si>
  <si>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</si>
  <si>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</si>
  <si>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</si>
  <si>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</si>
  <si>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</si>
  <si>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</si>
  <si>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</si>
  <si>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</si>
  <si>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</si>
  <si>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</si>
  <si>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</si>
  <si>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</si>
  <si>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</si>
  <si>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</si>
  <si>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</si>
  <si>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</si>
  <si>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</si>
  <si>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</si>
  <si>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</si>
  <si>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</si>
  <si>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</si>
  <si>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</si>
  <si>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</si>
  <si>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</si>
  <si>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</si>
  <si>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</si>
  <si>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</si>
  <si>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</si>
  <si>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</si>
  <si>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</si>
  <si>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</si>
  <si>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</si>
  <si>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</si>
  <si>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</si>
  <si>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</si>
  <si>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</si>
  <si>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</si>
  <si>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</si>
  <si>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</si>
  <si>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</si>
  <si>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</si>
  <si>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</si>
  <si>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</si>
  <si>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</si>
  <si>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</si>
  <si>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</si>
  <si>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</si>
  <si>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</si>
  <si>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</si>
  <si>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</si>
  <si>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</si>
  <si>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</si>
  <si>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</si>
  <si>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</si>
  <si>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</si>
  <si>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</si>
  <si>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</si>
  <si>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</si>
  <si>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</si>
  <si>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</si>
  <si>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</si>
  <si>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</si>
  <si>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</si>
  <si>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</si>
  <si>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</si>
  <si>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</si>
  <si>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</si>
  <si>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</si>
  <si>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</si>
  <si>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</si>
  <si>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</si>
  <si>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</si>
  <si>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</si>
  <si>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</si>
  <si>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</si>
  <si>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</si>
  <si>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</si>
  <si>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</si>
  <si>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</si>
  <si>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</si>
  <si>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</si>
  <si>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</si>
  <si>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</si>
  <si>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</si>
  <si>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</si>
  <si>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</si>
  <si>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</si>
  <si>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</si>
  <si>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</si>
  <si>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</si>
  <si>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</si>
  <si>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</si>
  <si>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</si>
  <si>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</si>
  <si>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</si>
  <si>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</si>
  <si>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</si>
  <si>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</si>
  <si>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</si>
  <si>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</si>
  <si>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</si>
  <si>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</si>
  <si>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</si>
  <si>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</si>
  <si>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</si>
  <si>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</si>
  <si>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</si>
  <si>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</si>
  <si>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</si>
  <si>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</si>
  <si>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</si>
  <si>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</si>
  <si>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</si>
  <si>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</si>
  <si>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</si>
  <si>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</si>
  <si>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</si>
  <si>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</si>
  <si>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</si>
  <si>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</si>
  <si>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</si>
  <si>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</si>
  <si>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</si>
  <si>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</si>
  <si>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</si>
  <si>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</si>
  <si>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</si>
  <si>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</si>
  <si>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</si>
  <si>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</si>
  <si>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</si>
  <si>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</si>
  <si>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</si>
  <si>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</si>
  <si>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</si>
  <si>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</si>
  <si>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</si>
  <si>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</si>
  <si>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</si>
  <si>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</si>
  <si>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</si>
  <si>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</si>
  <si>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</si>
  <si>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</si>
  <si>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</si>
  <si>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</si>
  <si>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</si>
  <si>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</si>
  <si>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</si>
  <si>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</si>
  <si>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</si>
  <si>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</si>
  <si>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</si>
  <si>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</si>
  <si>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</si>
  <si>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</si>
  <si>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</si>
  <si>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</si>
  <si>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</si>
  <si>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</si>
  <si>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</si>
  <si>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</si>
  <si>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</si>
  <si>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</si>
  <si>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</si>
  <si>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</si>
  <si>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</si>
  <si>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</si>
  <si>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</si>
  <si>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</si>
  <si>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</si>
  <si>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</si>
  <si>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</si>
  <si>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</si>
  <si>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</si>
  <si>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</si>
  <si>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</si>
  <si>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</si>
  <si>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</si>
  <si>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</si>
  <si>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</si>
  <si>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</si>
  <si>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</si>
  <si>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</si>
  <si>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</si>
  <si>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</si>
  <si>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</si>
  <si>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</si>
  <si>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</si>
  <si>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</si>
  <si>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</si>
  <si>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</si>
  <si>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</si>
  <si>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</si>
  <si>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</si>
  <si>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</si>
  <si>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</si>
  <si>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</si>
  <si>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</si>
  <si>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</si>
  <si>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</si>
  <si>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</si>
  <si>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</si>
  <si>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</si>
  <si>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</si>
  <si>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</si>
  <si>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</si>
  <si>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</si>
  <si>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</si>
  <si>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</si>
  <si>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</si>
  <si>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</si>
  <si>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</si>
  <si>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</si>
  <si>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</si>
  <si>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</si>
  <si>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</si>
  <si>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</si>
  <si>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</si>
  <si>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</si>
  <si>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</si>
  <si>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</si>
  <si>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</si>
  <si>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</si>
  <si>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</si>
  <si>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</si>
  <si>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</si>
  <si>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</si>
  <si>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</si>
  <si>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</si>
  <si>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</si>
  <si>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</si>
  <si>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</si>
  <si>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</si>
  <si>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</si>
  <si>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</si>
  <si>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</si>
  <si>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</si>
  <si>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</si>
  <si>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</si>
  <si>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</si>
  <si>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</si>
  <si>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</si>
  <si>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</si>
  <si>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</si>
  <si>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</si>
  <si>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</si>
  <si>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</si>
  <si>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</si>
  <si>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</si>
  <si>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</si>
  <si>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</si>
  <si>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</si>
  <si>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</si>
  <si>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</si>
  <si>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</si>
  <si>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</si>
  <si>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</si>
  <si>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</si>
  <si>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</si>
  <si>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</si>
  <si>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</si>
  <si>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</si>
  <si>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</si>
  <si>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</si>
  <si>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</si>
  <si>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</si>
  <si>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</si>
  <si>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</si>
  <si>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</si>
  <si>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</si>
  <si>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</si>
  <si>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</si>
  <si>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</si>
  <si>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</si>
  <si>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</si>
  <si>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</si>
  <si>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</si>
  <si>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</si>
  <si>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</si>
  <si>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</si>
  <si>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</si>
  <si>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</si>
  <si>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</si>
  <si>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</si>
  <si>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</si>
  <si>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</si>
  <si>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</si>
  <si>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</si>
  <si>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</si>
  <si>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</si>
  <si>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</si>
  <si>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</si>
  <si>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</si>
  <si>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</si>
  <si>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</si>
  <si>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</si>
  <si>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</si>
  <si>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</si>
  <si>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</si>
  <si>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</si>
  <si>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</si>
  <si>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</si>
  <si>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</si>
  <si>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</si>
  <si>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</si>
  <si>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</si>
  <si>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</si>
  <si>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</si>
  <si>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</si>
  <si>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</si>
  <si>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</si>
  <si>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</si>
  <si>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</si>
  <si>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</si>
  <si>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</si>
  <si>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</si>
  <si>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</si>
  <si>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</si>
  <si>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</si>
  <si>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</si>
  <si>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</si>
  <si>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</si>
  <si>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</si>
  <si>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</si>
  <si>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</si>
  <si>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</si>
  <si>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</si>
  <si>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</si>
  <si>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</si>
  <si>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</si>
  <si>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</si>
  <si>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</si>
  <si>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</si>
  <si>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</si>
  <si>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</si>
  <si>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</si>
  <si>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</si>
  <si>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</si>
  <si>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</si>
  <si>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</si>
  <si>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</si>
  <si>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</si>
  <si>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</si>
  <si>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</si>
  <si>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</si>
  <si>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</si>
  <si>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</si>
  <si>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</si>
  <si>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</si>
  <si>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</si>
  <si>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</si>
  <si>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</si>
  <si>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</si>
  <si>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</si>
  <si>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</si>
  <si>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</si>
  <si>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</si>
  <si>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</si>
  <si>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</si>
  <si>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</si>
  <si>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</si>
  <si>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</si>
  <si>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</si>
  <si>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</si>
  <si>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</si>
  <si>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</si>
  <si>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</si>
  <si>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</si>
  <si>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</si>
  <si>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</si>
  <si>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</si>
  <si>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</si>
  <si>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</si>
  <si>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</si>
  <si>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</si>
  <si>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</si>
  <si>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</si>
  <si>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</si>
  <si>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</si>
  <si>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</si>
  <si>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</si>
  <si>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</si>
  <si>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</si>
  <si>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</si>
  <si>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</si>
  <si>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</si>
  <si>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</si>
  <si>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</si>
  <si>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</si>
  <si>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</si>
  <si>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</si>
  <si>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</si>
  <si>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</si>
  <si>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</si>
  <si>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</si>
  <si>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</si>
  <si>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</si>
  <si>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</si>
  <si>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</si>
  <si>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</si>
  <si>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</si>
  <si>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</si>
  <si>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</si>
  <si>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</si>
  <si>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</si>
  <si>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</si>
  <si>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</si>
  <si>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</si>
  <si>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</si>
  <si>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</si>
  <si>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</si>
  <si>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</si>
  <si>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</si>
  <si>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</si>
  <si>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</si>
  <si>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</si>
  <si>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</si>
  <si>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</si>
  <si>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</si>
  <si>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</si>
  <si>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</si>
  <si>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</si>
  <si>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</si>
  <si>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</si>
  <si>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</si>
  <si>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</si>
  <si>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</si>
  <si>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</si>
  <si>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</si>
  <si>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</si>
  <si>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</si>
  <si>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</si>
  <si>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</si>
  <si>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</si>
  <si>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</si>
  <si>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</si>
  <si>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</si>
  <si>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</si>
  <si>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</si>
  <si>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</si>
  <si>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</si>
  <si>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</si>
  <si>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</si>
  <si>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</si>
  <si>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</si>
  <si>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</si>
  <si>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</si>
  <si>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</si>
  <si>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</si>
  <si>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</si>
  <si>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</si>
  <si>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</si>
  <si>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</si>
  <si>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</si>
  <si>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</si>
  <si>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</si>
  <si>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</si>
  <si>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</si>
  <si>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</si>
  <si>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</si>
  <si>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</si>
  <si>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</si>
  <si>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</si>
  <si>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</si>
  <si>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</si>
  <si>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</si>
  <si>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</si>
  <si>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</si>
  <si>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</si>
  <si>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</si>
  <si>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</si>
  <si>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</si>
  <si>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</si>
  <si>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</si>
  <si>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</si>
  <si>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</si>
  <si>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</si>
  <si>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</si>
  <si>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</si>
  <si>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</si>
  <si>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</si>
  <si>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</si>
  <si>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</si>
  <si>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</si>
  <si>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</si>
  <si>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</si>
  <si>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</si>
  <si>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</si>
  <si>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</si>
  <si>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</si>
  <si>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</si>
  <si>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</si>
  <si>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</si>
  <si>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</si>
  <si>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</si>
  <si>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</si>
  <si>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</si>
  <si>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</si>
  <si>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</si>
  <si>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</si>
  <si>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</si>
  <si>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</si>
  <si>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</si>
  <si>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</si>
  <si>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</si>
  <si>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</si>
  <si>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</si>
  <si>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</si>
  <si>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</si>
  <si>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</si>
  <si>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</si>
  <si>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</si>
  <si>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</si>
  <si>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</si>
  <si>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</si>
  <si>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</si>
  <si>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</si>
  <si>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</si>
  <si>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</si>
  <si>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</si>
  <si>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</si>
  <si>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</si>
  <si>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</si>
  <si>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</si>
  <si>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</si>
  <si>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</si>
  <si>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</si>
  <si>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</si>
  <si>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</si>
  <si>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</si>
  <si>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</si>
  <si>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</si>
  <si>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</si>
  <si>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</si>
  <si>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</si>
  <si>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</si>
  <si>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</si>
  <si>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</si>
  <si>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</si>
  <si>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</si>
  <si>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</si>
  <si>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</si>
  <si>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</si>
  <si>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</si>
  <si>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</si>
  <si>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</si>
  <si>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</si>
  <si>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</si>
  <si>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</si>
  <si>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</si>
  <si>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</si>
  <si>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</si>
  <si>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</si>
  <si>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</si>
  <si>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</si>
  <si>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</si>
  <si>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</si>
  <si>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</si>
  <si>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</si>
  <si>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</si>
  <si>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</si>
  <si>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</si>
  <si>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</si>
  <si>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</si>
  <si>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</si>
  <si>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</si>
  <si>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</si>
  <si>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</si>
  <si>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</si>
  <si>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</si>
  <si>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</si>
  <si>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</si>
  <si>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</si>
  <si>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</si>
  <si>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</si>
  <si>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</si>
  <si>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</si>
  <si>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</si>
  <si>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</si>
  <si>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</si>
  <si>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</si>
  <si>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</si>
  <si>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</si>
  <si>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</si>
  <si>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</si>
  <si>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</si>
  <si>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</si>
  <si>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</si>
  <si>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</si>
  <si>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</si>
  <si>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</si>
  <si>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</si>
  <si>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</si>
  <si>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</si>
  <si>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</si>
  <si>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</si>
  <si>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</si>
  <si>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</si>
  <si>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</si>
  <si>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</si>
  <si>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</si>
  <si>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</si>
  <si>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</si>
  <si>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</si>
  <si>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</si>
  <si>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</si>
  <si>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</si>
  <si>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</si>
  <si>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</si>
  <si>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</si>
  <si>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</si>
  <si>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</si>
  <si>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</si>
  <si>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</si>
  <si>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</si>
  <si>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</si>
  <si>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</si>
  <si>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</si>
  <si>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</si>
  <si>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</si>
  <si>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</si>
  <si>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</si>
  <si>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</si>
  <si>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</si>
  <si>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</si>
  <si>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</si>
  <si>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</si>
  <si>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</si>
  <si>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</si>
  <si>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</si>
  <si>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</si>
  <si>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</si>
  <si>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</si>
  <si>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</si>
  <si>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</si>
  <si>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</si>
  <si>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</si>
  <si>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</si>
  <si>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</si>
  <si>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</si>
  <si>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</si>
  <si>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</si>
  <si>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</si>
  <si>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</si>
  <si>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</si>
  <si>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</si>
  <si>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</si>
  <si>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</si>
  <si>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</si>
  <si>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</si>
  <si>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</si>
  <si>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</si>
  <si>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</si>
  <si>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</si>
  <si>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</si>
  <si>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</si>
  <si>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</si>
  <si>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</si>
  <si>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</si>
  <si>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</si>
  <si>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</si>
  <si>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</si>
  <si>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</si>
  <si>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</si>
  <si>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</si>
  <si>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</si>
  <si>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</si>
  <si>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</si>
  <si>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</si>
  <si>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</si>
  <si>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</si>
  <si>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</si>
  <si>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</si>
  <si>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</si>
  <si>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</si>
  <si>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</si>
  <si>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</si>
  <si>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</si>
  <si>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</si>
  <si>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</si>
  <si>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</si>
  <si>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</si>
  <si>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</si>
  <si>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</si>
  <si>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</si>
  <si>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</si>
  <si>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</si>
  <si>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</si>
  <si>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</si>
  <si>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</si>
  <si>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</si>
  <si>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</si>
  <si>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</si>
  <si>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</si>
  <si>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</si>
  <si>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</si>
  <si>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</si>
  <si>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</si>
  <si>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</si>
  <si>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</si>
  <si>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</si>
  <si>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</si>
  <si>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</si>
  <si>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</si>
  <si>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</si>
  <si>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</si>
  <si>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</si>
  <si>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</si>
  <si>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</si>
  <si>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</si>
  <si>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</si>
  <si>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</si>
  <si>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</si>
  <si>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</si>
  <si>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</si>
  <si>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</si>
  <si>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</si>
  <si>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</si>
  <si>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</si>
  <si>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</si>
  <si>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</si>
  <si>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</si>
  <si>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</si>
  <si>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</si>
  <si>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</si>
  <si>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</si>
  <si>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</si>
  <si>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</si>
  <si>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</si>
  <si>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</si>
  <si>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</si>
  <si>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</si>
  <si>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</si>
  <si>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</si>
  <si>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</si>
  <si>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</si>
  <si>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</si>
  <si>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</si>
  <si>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</si>
  <si>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</si>
  <si>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</si>
  <si>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</si>
  <si>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</si>
  <si>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</si>
  <si>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</si>
  <si>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</si>
  <si>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</si>
  <si>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</si>
  <si>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</si>
  <si>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</si>
  <si>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</si>
  <si>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</si>
  <si>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</si>
  <si>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</si>
  <si>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</si>
  <si>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</si>
  <si>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</si>
  <si>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</si>
  <si>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</si>
  <si>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</si>
  <si>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</si>
  <si>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</si>
  <si>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</si>
  <si>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</si>
  <si>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</si>
  <si>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</si>
  <si>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</si>
  <si>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</si>
  <si>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</si>
  <si>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</si>
  <si>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</si>
  <si>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</si>
  <si>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</si>
  <si>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</si>
  <si>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</si>
  <si>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</si>
  <si>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</si>
  <si>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</si>
  <si>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</si>
  <si>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</si>
  <si>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</si>
  <si>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</si>
  <si>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</si>
  <si>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</si>
  <si>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</si>
  <si>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</si>
  <si>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</si>
  <si>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</si>
  <si>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</si>
  <si>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</si>
  <si>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</si>
  <si>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</si>
  <si>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</si>
  <si>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</si>
  <si>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</si>
  <si>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</si>
  <si>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</si>
  <si>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</si>
  <si>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</si>
  <si>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</si>
  <si>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</si>
  <si>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</si>
  <si>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</si>
  <si>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</si>
  <si>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</si>
  <si>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</si>
  <si>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</si>
  <si>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</si>
  <si>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</si>
  <si>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</si>
  <si>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</si>
  <si>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</si>
  <si>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</si>
  <si>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</si>
  <si>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</si>
  <si>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</si>
  <si>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</si>
  <si>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</si>
  <si>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</si>
  <si>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</si>
  <si>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</si>
  <si>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</si>
  <si>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</si>
  <si>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</si>
  <si>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</si>
  <si>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</si>
  <si>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</si>
  <si>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</si>
  <si>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</si>
  <si>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</si>
  <si>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</si>
  <si>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</si>
  <si>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</si>
  <si>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</si>
  <si>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</si>
  <si>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</si>
  <si>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</si>
  <si>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</si>
  <si>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</si>
  <si>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</si>
  <si>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</si>
  <si>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</si>
  <si>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</si>
  <si>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</si>
  <si>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</si>
  <si>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</si>
  <si>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</si>
  <si>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</si>
  <si>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</si>
  <si>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</si>
  <si>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</si>
  <si>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</si>
  <si>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</si>
  <si>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</si>
  <si>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</si>
  <si>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</si>
  <si>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</si>
  <si>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</si>
  <si>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</si>
  <si>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</si>
  <si>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</si>
  <si>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</si>
  <si>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</si>
  <si>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</si>
  <si>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</si>
  <si>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</si>
  <si>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</si>
  <si>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</si>
  <si>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</si>
  <si>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</si>
  <si>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</si>
  <si>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</si>
  <si>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</si>
  <si>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</si>
  <si>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</si>
  <si>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</si>
  <si>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</si>
  <si>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</si>
  <si>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</si>
  <si>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</si>
  <si>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</si>
  <si>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</si>
  <si>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</si>
  <si>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</si>
  <si>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</si>
  <si>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</si>
  <si>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</si>
  <si>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</si>
  <si>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</si>
  <si>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</si>
  <si>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</si>
  <si>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</si>
  <si>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</si>
  <si>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</si>
  <si>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</si>
  <si>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</si>
  <si>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</si>
  <si>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</si>
  <si>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</si>
  <si>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</si>
  <si>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</si>
  <si>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</si>
  <si>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</si>
  <si>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</si>
  <si>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</si>
  <si>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</si>
  <si>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</si>
  <si>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</si>
  <si>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</si>
  <si>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</si>
  <si>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</si>
  <si>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</si>
  <si>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</si>
  <si>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</si>
  <si>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</si>
  <si>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</si>
  <si>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</si>
  <si>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</si>
  <si>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</si>
  <si>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</si>
  <si>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</si>
  <si>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</si>
  <si>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</si>
  <si>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</si>
  <si>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</si>
  <si>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</si>
  <si>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</si>
  <si>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</si>
  <si>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</si>
  <si>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</si>
  <si>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</si>
  <si>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</si>
  <si>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</si>
  <si>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</si>
  <si>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</si>
  <si>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</si>
  <si>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</si>
  <si>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</si>
  <si>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</si>
  <si>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</si>
  <si>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</si>
  <si>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</si>
  <si>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</si>
  <si>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</si>
  <si>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</si>
  <si>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</si>
  <si>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</si>
  <si>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</si>
  <si>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</si>
  <si>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</si>
  <si>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</si>
  <si>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</si>
  <si>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</si>
  <si>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</si>
  <si>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</si>
  <si>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</si>
  <si>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</si>
  <si>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</si>
  <si>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</si>
  <si>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</si>
  <si>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</si>
  <si>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</si>
  <si>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</si>
  <si>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</si>
  <si>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</si>
  <si>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</si>
  <si>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</si>
  <si>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</si>
  <si>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</si>
  <si>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</si>
  <si>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</si>
  <si>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</si>
  <si>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</si>
  <si>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</si>
  <si>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</si>
  <si>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</si>
  <si>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</si>
  <si>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</si>
  <si>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</si>
  <si>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</si>
  <si>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</si>
  <si>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</si>
  <si>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</si>
  <si>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</si>
  <si>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</si>
  <si>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</si>
  <si>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</si>
  <si>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</si>
  <si>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</si>
  <si>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</si>
  <si>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</si>
  <si>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</si>
  <si>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</si>
  <si>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</si>
  <si>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</si>
  <si>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</si>
  <si>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</si>
  <si>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</si>
  <si>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</si>
  <si>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</si>
  <si>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</si>
  <si>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</si>
  <si>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</si>
  <si>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</si>
  <si>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</si>
  <si>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</si>
  <si>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</si>
  <si>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</si>
  <si>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</si>
  <si>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</si>
  <si>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</si>
  <si>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</si>
  <si>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</si>
  <si>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</si>
  <si>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</si>
  <si>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</si>
  <si>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</si>
  <si>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</si>
  <si>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</si>
  <si>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</si>
  <si>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</si>
  <si>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</si>
  <si>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</si>
  <si>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</si>
  <si>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</si>
  <si>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</si>
  <si>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</si>
  <si>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</si>
  <si>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</si>
  <si>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</si>
  <si>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</si>
  <si>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</si>
  <si>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</si>
  <si>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</si>
  <si>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</si>
  <si>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</si>
  <si>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</si>
  <si>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</si>
  <si>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</si>
  <si>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</si>
  <si>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</si>
  <si>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</si>
  <si>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</si>
  <si>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</si>
  <si>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</si>
  <si>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</si>
  <si>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</si>
  <si>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</si>
  <si>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</si>
  <si>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</si>
  <si>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</si>
  <si>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</si>
  <si>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</si>
  <si>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</si>
  <si>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</si>
  <si>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</si>
  <si>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</si>
  <si>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</si>
  <si>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</si>
  <si>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</si>
  <si>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</si>
  <si>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</si>
  <si>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</si>
  <si>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</si>
  <si>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</si>
  <si>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</si>
  <si>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</si>
  <si>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</si>
  <si>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</si>
  <si>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</si>
  <si>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</si>
  <si>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</si>
  <si>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</si>
  <si>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</si>
  <si>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</si>
  <si>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</si>
  <si>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</si>
  <si>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</si>
  <si>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</si>
  <si>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</si>
  <si>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</si>
  <si>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</si>
  <si>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</si>
  <si>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</si>
  <si>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</si>
  <si>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</si>
  <si>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</si>
  <si>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</si>
  <si>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</si>
  <si>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</si>
  <si>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</si>
  <si>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</si>
  <si>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</si>
  <si>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</si>
  <si>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</si>
  <si>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</si>
  <si>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</si>
  <si>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</si>
  <si>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</si>
  <si>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</si>
  <si>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</si>
  <si>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</si>
  <si>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</si>
  <si>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</si>
  <si>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</si>
  <si>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</si>
  <si>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</si>
  <si>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</si>
  <si>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</si>
  <si>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</si>
  <si>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</si>
  <si>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</si>
  <si>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</si>
  <si>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</si>
  <si>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</si>
  <si>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</si>
  <si>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</si>
  <si>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</si>
  <si>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</si>
  <si>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</si>
  <si>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</si>
  <si>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</si>
  <si>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</si>
  <si>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</si>
  <si>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</si>
  <si>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</si>
  <si>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</si>
  <si>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</si>
  <si>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</si>
  <si>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</si>
  <si>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</si>
  <si>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</si>
  <si>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</si>
  <si>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</si>
  <si>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</si>
  <si>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</si>
  <si>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</si>
  <si>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</si>
  <si>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</si>
  <si>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</si>
  <si>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</si>
  <si>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</si>
  <si>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</si>
  <si>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</si>
  <si>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</si>
  <si>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</si>
  <si>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</si>
  <si>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</si>
  <si>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</si>
  <si>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</si>
  <si>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</si>
  <si>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</si>
  <si>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</si>
  <si>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</si>
  <si>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</si>
  <si>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</si>
  <si>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</si>
  <si>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</si>
  <si>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</si>
  <si>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</si>
  <si>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</si>
  <si>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</si>
  <si>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</si>
  <si>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</si>
  <si>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</si>
  <si>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</si>
  <si>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</si>
  <si>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</si>
  <si>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</si>
  <si>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</si>
  <si>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</si>
  <si>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</si>
  <si>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</si>
  <si>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</si>
  <si>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</si>
  <si>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</si>
  <si>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</si>
  <si>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</si>
  <si>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</si>
  <si>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</si>
  <si>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</si>
  <si>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</si>
  <si>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</si>
  <si>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</si>
  <si>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</si>
  <si>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</si>
  <si>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</si>
  <si>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</si>
  <si>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</si>
  <si>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</si>
  <si>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</si>
  <si>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</si>
  <si>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</si>
  <si>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</si>
  <si>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</si>
  <si>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</si>
  <si>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</si>
  <si>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</si>
  <si>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</si>
  <si>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</si>
  <si>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</si>
  <si>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</si>
  <si>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</si>
  <si>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</si>
  <si>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</si>
  <si>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</si>
  <si>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</si>
  <si>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</si>
  <si>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</si>
  <si>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</si>
  <si>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</si>
  <si>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</si>
  <si>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</si>
  <si>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</si>
  <si>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</si>
  <si>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</si>
  <si>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</si>
  <si>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</si>
  <si>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</si>
  <si>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</si>
  <si>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</si>
  <si>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</si>
  <si>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</si>
  <si>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</si>
  <si>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</si>
  <si>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</si>
  <si>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</si>
  <si>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</si>
  <si>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</si>
  <si>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</si>
  <si>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</si>
  <si>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</si>
  <si>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</si>
  <si>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</si>
  <si>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</si>
  <si>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</si>
  <si>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</si>
  <si>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</si>
  <si>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</si>
  <si>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</si>
  <si>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</si>
  <si>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</si>
  <si>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</si>
  <si>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</si>
  <si>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</si>
  <si>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</si>
  <si>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</si>
  <si>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</si>
  <si>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</si>
  <si>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</si>
  <si>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</si>
  <si>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</si>
  <si>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</si>
  <si>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</si>
  <si>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</si>
  <si>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</si>
  <si>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</si>
  <si>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</si>
  <si>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</si>
  <si>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</si>
  <si>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</si>
  <si>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</si>
  <si>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</si>
  <si>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</si>
  <si>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</si>
  <si>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</si>
  <si>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</si>
  <si>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</si>
  <si>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</si>
  <si>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</si>
  <si>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</si>
  <si>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</si>
  <si>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</si>
  <si>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</si>
  <si>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</si>
  <si>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</si>
  <si>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</si>
  <si>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</si>
  <si>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</si>
  <si>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</si>
  <si>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</si>
  <si>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</si>
  <si>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</si>
  <si>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</si>
  <si>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</si>
  <si>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</si>
  <si>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</si>
  <si>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</si>
  <si>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</si>
  <si>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</si>
  <si>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</si>
  <si>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</si>
  <si>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</si>
  <si>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</si>
  <si>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</si>
  <si>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</si>
  <si>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</si>
  <si>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</si>
  <si>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</si>
  <si>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</si>
  <si>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</si>
  <si>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</si>
  <si>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</si>
  <si>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</si>
  <si>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</si>
  <si>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</si>
  <si>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</si>
  <si>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</si>
  <si>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</si>
  <si>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</si>
  <si>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</si>
  <si>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</si>
  <si>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</si>
  <si>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</si>
  <si>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</si>
  <si>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</si>
  <si>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</si>
  <si>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</si>
  <si>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</si>
  <si>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</si>
  <si>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</si>
  <si>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</si>
  <si>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</si>
  <si>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</si>
  <si>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</si>
  <si>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</si>
  <si>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</si>
  <si>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</si>
  <si>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</si>
  <si>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</si>
  <si>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</si>
  <si>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</si>
  <si>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</si>
  <si>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</si>
  <si>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</si>
  <si>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</si>
  <si>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</si>
  <si>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</si>
  <si>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</si>
  <si>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</si>
  <si>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</si>
  <si>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</si>
  <si>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</si>
  <si>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</si>
  <si>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</si>
  <si>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</si>
  <si>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</si>
  <si>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</si>
  <si>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</si>
  <si>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</si>
  <si>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</si>
  <si>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</si>
  <si>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</si>
  <si>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</si>
  <si>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</si>
  <si>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</si>
  <si>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</si>
  <si>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</si>
  <si>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</si>
  <si>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</si>
  <si>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</si>
  <si>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</si>
  <si>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</si>
  <si>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</si>
  <si>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</si>
  <si>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</si>
  <si>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</si>
  <si>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</si>
  <si>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</si>
  <si>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</si>
  <si>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</si>
  <si>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</si>
  <si>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</si>
  <si>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</si>
  <si>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</si>
  <si>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</si>
  <si>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</si>
  <si>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</si>
  <si>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</si>
  <si>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</si>
  <si>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</si>
  <si>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</si>
  <si>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</si>
  <si>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</si>
  <si>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</si>
  <si>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</si>
  <si>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</si>
  <si>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</si>
  <si>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</si>
  <si>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</si>
  <si>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</si>
  <si>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</si>
  <si>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</si>
  <si>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</si>
  <si>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</si>
  <si>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</si>
  <si>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</si>
  <si>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</si>
  <si>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</si>
  <si>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</si>
  <si>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</si>
  <si>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</si>
  <si>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</si>
  <si>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</si>
  <si>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</si>
  <si>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</si>
  <si>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</si>
  <si>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</si>
  <si>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</si>
  <si>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</si>
  <si>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</si>
  <si>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</si>
  <si>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</si>
  <si>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</si>
  <si>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</si>
  <si>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</si>
  <si>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</si>
  <si>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</si>
  <si>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</si>
  <si>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</si>
  <si>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</si>
  <si>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</si>
  <si>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</si>
  <si>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</si>
  <si>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</si>
  <si>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</si>
  <si>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</si>
  <si>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</si>
  <si>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</si>
  <si>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</si>
  <si>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</si>
  <si>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</si>
  <si>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</si>
  <si>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</si>
  <si>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</si>
  <si>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</si>
  <si>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</si>
  <si>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</si>
  <si>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</si>
  <si>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</si>
  <si>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</si>
  <si>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</si>
  <si>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</si>
  <si>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</si>
  <si>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</si>
  <si>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</si>
  <si>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</si>
  <si>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</si>
  <si>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</si>
  <si>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</si>
  <si>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</si>
  <si>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</si>
  <si>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</si>
  <si>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</si>
  <si>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</si>
  <si>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</si>
  <si>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</si>
  <si>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</si>
  <si>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</si>
  <si>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</si>
  <si>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</si>
  <si>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</si>
  <si>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</si>
  <si>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</si>
  <si>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</si>
  <si>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</si>
  <si>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</si>
  <si>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</si>
  <si>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</si>
  <si>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</si>
  <si>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</si>
  <si>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</si>
  <si>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</si>
  <si>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</si>
  <si>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</si>
  <si>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</si>
  <si>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</si>
  <si>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</si>
  <si>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</si>
  <si>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</si>
  <si>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</si>
  <si>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</si>
  <si>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</si>
  <si>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</si>
  <si>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</si>
  <si>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</si>
  <si>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</si>
  <si>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</si>
  <si>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</si>
  <si>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</si>
  <si>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</si>
  <si>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</si>
  <si>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</si>
  <si>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</si>
  <si>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</si>
  <si>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</si>
  <si>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</si>
  <si>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</si>
  <si>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</si>
  <si>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</si>
  <si>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</si>
  <si>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</si>
  <si>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</si>
  <si>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</si>
  <si>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</si>
  <si>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</si>
  <si>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</si>
  <si>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</si>
  <si>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</si>
  <si>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</si>
  <si>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</si>
  <si>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</si>
  <si>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</si>
  <si>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</si>
  <si>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</si>
  <si>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</si>
  <si>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</si>
  <si>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</si>
  <si>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</si>
  <si>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</si>
  <si>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</si>
  <si>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</si>
  <si>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</si>
  <si>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</si>
  <si>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</si>
  <si>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</si>
  <si>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</si>
  <si>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</si>
  <si>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</si>
  <si>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</si>
  <si>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</si>
  <si>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</si>
  <si>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</si>
  <si>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</si>
  <si>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</si>
  <si>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</si>
  <si>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</si>
  <si>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</si>
  <si>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</si>
  <si>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</si>
  <si>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</si>
  <si>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</si>
  <si>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</si>
  <si>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</si>
  <si>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</si>
  <si>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</si>
  <si>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</si>
  <si>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</si>
  <si>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</si>
  <si>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</si>
  <si>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</si>
  <si>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</si>
  <si>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</si>
  <si>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</si>
  <si>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</si>
  <si>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</si>
  <si>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</si>
  <si>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</si>
  <si>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</si>
  <si>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</si>
  <si>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</si>
  <si>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</si>
  <si>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</si>
  <si>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</si>
  <si>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</si>
  <si>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</si>
  <si>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</si>
  <si>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</si>
  <si>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</si>
  <si>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</si>
  <si>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</si>
  <si>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</si>
  <si>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</si>
  <si>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</si>
  <si>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</si>
  <si>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</si>
  <si>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</si>
  <si>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</si>
  <si>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</si>
  <si>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</si>
  <si>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</si>
  <si>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</si>
  <si>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</si>
  <si>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</si>
  <si>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</si>
  <si>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</si>
  <si>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</si>
  <si>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</si>
  <si>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</si>
  <si>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</si>
  <si>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</si>
  <si>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</si>
  <si>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</si>
  <si>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</si>
  <si>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</si>
  <si>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</si>
  <si>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</si>
  <si>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</si>
  <si>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</si>
  <si>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</si>
  <si>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</si>
  <si>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</si>
  <si>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</si>
  <si>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</si>
  <si>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</si>
  <si>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</si>
  <si>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</si>
  <si>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</si>
  <si>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</si>
  <si>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</si>
  <si>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</si>
  <si>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</si>
  <si>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</si>
  <si>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</si>
  <si>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</si>
  <si>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</si>
  <si>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</si>
  <si>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</si>
  <si>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</si>
  <si>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</si>
  <si>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</si>
  <si>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</si>
  <si>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</si>
  <si>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</si>
  <si>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</si>
  <si>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</si>
  <si>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</si>
  <si>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</si>
  <si>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</si>
  <si>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</si>
  <si>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</si>
  <si>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</si>
  <si>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</si>
  <si>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</si>
  <si>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</si>
  <si>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</si>
  <si>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</si>
  <si>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</si>
  <si>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</si>
  <si>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</si>
  <si>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</si>
  <si>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</si>
  <si>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</si>
  <si>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</si>
  <si>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</si>
  <si>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</si>
  <si>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</si>
  <si>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</si>
  <si>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</si>
  <si>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</si>
  <si>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</si>
  <si>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</si>
  <si>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</si>
  <si>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</si>
  <si>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</si>
  <si>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</si>
  <si>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</si>
  <si>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</si>
  <si>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</si>
  <si>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</si>
  <si>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</si>
  <si>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</si>
  <si>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</si>
  <si>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</si>
  <si>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</si>
  <si>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</si>
  <si>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</si>
  <si>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</si>
  <si>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</si>
  <si>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</si>
  <si>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</si>
  <si>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</si>
  <si>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</si>
  <si>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</si>
  <si>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</si>
  <si>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</si>
  <si>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</si>
  <si>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</si>
  <si>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</si>
  <si>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</si>
  <si>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</si>
  <si>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</si>
  <si>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</si>
  <si>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</si>
  <si>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</si>
  <si>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</si>
  <si>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</si>
  <si>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</si>
  <si>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</si>
  <si>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</si>
  <si>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</si>
  <si>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</si>
  <si>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</si>
  <si>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</si>
  <si>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</si>
  <si>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</si>
  <si>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</si>
  <si>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</si>
  <si>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</si>
  <si>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</si>
  <si>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</si>
  <si>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</si>
  <si>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</si>
  <si>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</si>
  <si>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</si>
  <si>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</si>
  <si>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</si>
  <si>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</si>
  <si>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</si>
  <si>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</si>
  <si>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</si>
  <si>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</si>
  <si>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</si>
  <si>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</si>
  <si>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</si>
  <si>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</si>
  <si>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</si>
  <si>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</si>
  <si>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</si>
  <si>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</si>
  <si>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</si>
  <si>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</si>
  <si>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</si>
  <si>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</si>
  <si>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</si>
  <si>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</si>
  <si>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</si>
  <si>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</si>
  <si>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</si>
  <si>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</si>
  <si>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</si>
  <si>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</si>
  <si>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</si>
  <si>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</si>
  <si>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</si>
  <si>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</si>
  <si>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</si>
  <si>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</si>
  <si>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</si>
  <si>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</si>
  <si>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</si>
  <si>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</si>
  <si>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</si>
  <si>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</si>
  <si>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</si>
  <si>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</si>
  <si>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</si>
  <si>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</si>
  <si>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</si>
  <si>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</si>
  <si>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</si>
  <si>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</si>
  <si>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</si>
  <si>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</si>
  <si>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</si>
  <si>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</si>
  <si>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</si>
  <si>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</si>
  <si>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</si>
  <si>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</si>
  <si>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</si>
  <si>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</si>
  <si>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</si>
  <si>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</si>
  <si>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</si>
  <si>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</si>
  <si>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</si>
  <si>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</si>
  <si>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</si>
  <si>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</si>
  <si>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</si>
  <si>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</si>
  <si>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</si>
  <si>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</si>
  <si>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</si>
  <si>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</si>
  <si>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</si>
  <si>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</si>
  <si>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</si>
  <si>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</si>
  <si>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</si>
  <si>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</si>
  <si>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</si>
  <si>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</si>
  <si>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</si>
  <si>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</si>
  <si>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</si>
  <si>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</si>
  <si>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</si>
  <si>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</si>
  <si>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</si>
  <si>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</si>
  <si>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</si>
  <si>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</si>
  <si>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</si>
  <si>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</si>
  <si>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</si>
  <si>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</si>
  <si>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</si>
  <si>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</si>
  <si>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</si>
  <si>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</si>
  <si>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</si>
  <si>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</si>
  <si>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</si>
  <si>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</si>
  <si>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</si>
  <si>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</si>
  <si>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</si>
  <si>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</si>
  <si>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</si>
  <si>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</si>
  <si>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</si>
  <si>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</si>
  <si>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</si>
  <si>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</si>
  <si>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</si>
  <si>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</si>
  <si>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</si>
  <si>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</si>
  <si>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</si>
  <si>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</si>
  <si>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</si>
  <si>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</si>
  <si>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</si>
  <si>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</si>
  <si>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</si>
  <si>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</si>
  <si>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</si>
  <si>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</si>
  <si>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</si>
  <si>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</si>
  <si>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</si>
  <si>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</si>
  <si>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</si>
  <si>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</si>
  <si>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</si>
  <si>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</si>
  <si>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</si>
  <si>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</si>
  <si>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</si>
  <si>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</si>
  <si>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</si>
  <si>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</si>
  <si>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</si>
  <si>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</si>
  <si>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</si>
  <si>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</si>
  <si>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</si>
  <si>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</si>
  <si>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</si>
  <si>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</si>
  <si>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</si>
  <si>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</si>
  <si>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</si>
  <si>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</si>
  <si>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</si>
  <si>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</si>
  <si>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</si>
  <si>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</si>
  <si>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</si>
  <si>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</si>
  <si>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</si>
  <si>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</si>
  <si>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</si>
  <si>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</si>
  <si>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</si>
  <si>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</si>
  <si>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</si>
  <si>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</si>
  <si>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</si>
  <si>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</si>
  <si>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</si>
  <si>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</si>
  <si>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</si>
  <si>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</si>
  <si>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</si>
  <si>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</si>
  <si>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</si>
  <si>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</si>
  <si>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</si>
  <si>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</si>
  <si>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</si>
  <si>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</si>
  <si>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</si>
  <si>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</si>
  <si>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</si>
  <si>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</si>
  <si>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</si>
  <si>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</si>
  <si>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</si>
  <si>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</si>
  <si>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</si>
  <si>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</si>
  <si>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</si>
  <si>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</si>
  <si>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</si>
  <si>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</si>
  <si>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</si>
  <si>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</si>
  <si>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</si>
  <si>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</si>
  <si>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</si>
  <si>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</si>
  <si>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</si>
  <si>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</si>
  <si>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</si>
  <si>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</si>
  <si>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</si>
  <si>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</si>
  <si>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</si>
  <si>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</si>
  <si>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</si>
  <si>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</si>
  <si>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</si>
  <si>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</si>
  <si>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</si>
  <si>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</si>
  <si>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</si>
  <si>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</si>
  <si>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</si>
  <si>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</si>
  <si>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</si>
  <si>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</si>
  <si>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</si>
  <si>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</si>
  <si>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</si>
  <si>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</si>
  <si>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</si>
  <si>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</si>
  <si>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</si>
  <si>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</si>
  <si>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</si>
  <si>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</si>
  <si>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</si>
  <si>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</si>
  <si>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</si>
  <si>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</si>
  <si>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</si>
  <si>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</si>
  <si>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</si>
  <si>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</si>
  <si>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</si>
  <si>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</si>
  <si>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</si>
  <si>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</si>
  <si>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</si>
  <si>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</si>
  <si>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</si>
  <si>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</si>
  <si>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</si>
  <si>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</si>
  <si>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</si>
  <si>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</si>
  <si>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</si>
  <si>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</si>
  <si>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</si>
  <si>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</si>
  <si>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</si>
  <si>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</si>
  <si>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</si>
  <si>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</si>
  <si>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</si>
  <si>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</si>
  <si>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</si>
  <si>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</si>
  <si>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</si>
  <si>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</si>
  <si>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</si>
  <si>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</si>
  <si>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</si>
  <si>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</si>
  <si>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</si>
  <si>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</si>
  <si>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</si>
  <si>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</si>
  <si>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</si>
  <si>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</si>
  <si>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</si>
  <si>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</si>
  <si>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</si>
  <si>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</si>
  <si>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</si>
  <si>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</si>
  <si>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</si>
  <si>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</si>
  <si>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</si>
  <si>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</si>
  <si>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</si>
  <si>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</si>
  <si>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</si>
  <si>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</si>
  <si>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</si>
  <si>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</si>
  <si>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</si>
  <si>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</si>
  <si>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</si>
  <si>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</si>
  <si>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</si>
  <si>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</si>
  <si>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</si>
  <si>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</si>
  <si>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</si>
  <si>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</si>
  <si>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</si>
  <si>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</si>
  <si>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</si>
  <si>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</si>
  <si>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</si>
  <si>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</si>
  <si>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</si>
  <si>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</si>
  <si>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</si>
  <si>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</si>
  <si>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</si>
  <si>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</si>
  <si>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</si>
  <si>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</si>
  <si>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</si>
  <si>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</si>
  <si>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</si>
  <si>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</si>
  <si>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</si>
  <si>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</si>
  <si>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</si>
  <si>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</si>
  <si>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</si>
  <si>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</si>
  <si>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</si>
  <si>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</si>
  <si>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</si>
  <si>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</si>
  <si>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</si>
  <si>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</si>
  <si>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</si>
  <si>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</si>
  <si>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</si>
  <si>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</si>
  <si>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</si>
  <si>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</si>
  <si>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</si>
  <si>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</si>
  <si>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</si>
  <si>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</si>
  <si>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</si>
  <si>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</si>
  <si>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</si>
  <si>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</si>
  <si>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</si>
  <si>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</si>
  <si>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</si>
  <si>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</si>
  <si>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</si>
  <si>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</si>
  <si>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</si>
  <si>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</si>
  <si>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</si>
  <si>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</si>
  <si>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</si>
  <si>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</si>
  <si>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</si>
  <si>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</si>
  <si>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</si>
  <si>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</si>
  <si>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</si>
  <si>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</si>
  <si>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</si>
  <si>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</si>
  <si>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</si>
  <si>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</si>
  <si>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</si>
  <si>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</si>
  <si>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</si>
  <si>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</si>
  <si>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</si>
  <si>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</si>
  <si>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</si>
  <si>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</si>
  <si>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</si>
  <si>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</si>
  <si>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</si>
  <si>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</si>
  <si>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</si>
  <si>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</si>
  <si>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</si>
  <si>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</si>
  <si>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</si>
  <si>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</si>
  <si>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</si>
  <si>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</si>
  <si>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</si>
  <si>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</si>
  <si>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</si>
  <si>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</si>
  <si>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</si>
  <si>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</si>
  <si>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</si>
  <si>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</si>
  <si>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</si>
  <si>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</si>
  <si>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</si>
  <si>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</si>
  <si>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</si>
  <si>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</si>
  <si>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</si>
  <si>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</si>
  <si>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</si>
  <si>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</si>
  <si>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</si>
  <si>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</si>
  <si>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</si>
  <si>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</si>
  <si>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</si>
  <si>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</si>
  <si>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</si>
  <si>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</si>
  <si>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</si>
  <si>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</si>
  <si>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</si>
  <si>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</si>
  <si>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</si>
  <si>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</si>
  <si>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</si>
  <si>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</si>
  <si>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</si>
  <si>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</si>
  <si>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</si>
  <si>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</si>
  <si>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</si>
  <si>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</si>
  <si>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</si>
  <si>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</si>
  <si>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</si>
  <si>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</si>
  <si>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</si>
  <si>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</si>
  <si>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</si>
  <si>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</si>
  <si>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</si>
  <si>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</si>
  <si>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</si>
  <si>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</si>
  <si>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</si>
  <si>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</si>
  <si>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</si>
  <si>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</si>
  <si>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</si>
  <si>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</si>
  <si>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</si>
  <si>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</si>
  <si>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</si>
  <si>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</si>
  <si>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</si>
  <si>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</si>
  <si>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</si>
  <si>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</si>
  <si>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</si>
  <si>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</si>
  <si>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</si>
  <si>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</si>
  <si>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</si>
  <si>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</si>
  <si>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</si>
  <si>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</si>
  <si>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</si>
  <si>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</si>
  <si>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</si>
  <si>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</si>
  <si>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</si>
  <si>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</si>
  <si>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</si>
  <si>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</si>
  <si>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</si>
  <si>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</si>
  <si>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</si>
  <si>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</si>
  <si>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</si>
  <si>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</si>
  <si>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</si>
  <si>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</si>
  <si>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</si>
  <si>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</si>
  <si>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</si>
  <si>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</si>
  <si>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</si>
  <si>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</si>
  <si>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</si>
  <si>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</si>
  <si>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</si>
  <si>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</si>
  <si>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</si>
  <si>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</si>
  <si>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</si>
  <si>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</si>
  <si>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</si>
  <si>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</si>
  <si>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</si>
  <si>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</si>
  <si>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</si>
  <si>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</si>
  <si>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</si>
  <si>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</si>
  <si>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</si>
  <si>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</si>
  <si>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</si>
  <si>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</si>
  <si>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</si>
  <si>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</si>
  <si>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</si>
  <si>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</si>
  <si>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</si>
  <si>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</si>
  <si>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</si>
  <si>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</si>
  <si>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</si>
  <si>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</si>
  <si>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</si>
  <si>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</si>
  <si>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</si>
  <si>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</si>
  <si>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</si>
  <si>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</si>
  <si>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</si>
  <si>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</si>
  <si>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</si>
  <si>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</si>
  <si>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</si>
  <si>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</si>
  <si>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</si>
  <si>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</si>
  <si>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</si>
  <si>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</si>
  <si>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</si>
  <si>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</si>
  <si>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</si>
  <si>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</si>
  <si>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</si>
  <si>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</si>
  <si>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</si>
  <si>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</si>
  <si>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</si>
  <si>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</si>
  <si>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</si>
  <si>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</si>
  <si>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</si>
  <si>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</si>
  <si>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</si>
  <si>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</si>
  <si>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</si>
  <si>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</si>
  <si>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</si>
  <si>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</si>
  <si>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</si>
  <si>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</si>
  <si>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</si>
  <si>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</si>
  <si>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</si>
  <si>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</si>
  <si>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</si>
  <si>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</si>
  <si>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</si>
  <si>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</si>
  <si>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</si>
  <si>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</si>
  <si>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</si>
  <si>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</si>
  <si>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</si>
  <si>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</si>
  <si>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</si>
  <si>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</si>
  <si>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</si>
  <si>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</si>
  <si>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</si>
  <si>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</si>
  <si>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</si>
  <si>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</si>
  <si>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</si>
  <si>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</si>
  <si>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</si>
  <si>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</si>
  <si>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</si>
  <si>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</si>
  <si>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</si>
  <si>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</si>
  <si>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</si>
  <si>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</si>
  <si>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</si>
  <si>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</si>
  <si>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</si>
  <si>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</si>
  <si>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</si>
  <si>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</si>
  <si>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</si>
  <si>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</si>
  <si>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</si>
  <si>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</si>
  <si>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</si>
  <si>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</si>
  <si>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</si>
  <si>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</si>
  <si>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</si>
  <si>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</si>
  <si>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</si>
  <si>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</si>
  <si>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</si>
  <si>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</si>
  <si>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</si>
  <si>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</si>
  <si>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</si>
  <si>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</si>
  <si>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</si>
  <si>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</si>
  <si>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</si>
  <si>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</si>
  <si>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</si>
  <si>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</si>
  <si>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</si>
  <si>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</si>
  <si>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</si>
  <si>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</si>
  <si>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</si>
  <si>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</si>
  <si>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</si>
  <si>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</si>
  <si>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</si>
  <si>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</si>
  <si>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</si>
  <si>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</si>
  <si>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</si>
  <si>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</si>
  <si>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</si>
  <si>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</si>
  <si>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</si>
  <si>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</si>
  <si>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</si>
  <si>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</si>
  <si>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</si>
  <si>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</si>
  <si>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</si>
  <si>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</si>
  <si>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</si>
  <si>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</si>
  <si>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</si>
  <si>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</si>
  <si>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</si>
  <si>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</si>
  <si>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</si>
  <si>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</si>
  <si>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</si>
  <si>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</si>
  <si>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</si>
  <si>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</si>
  <si>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</si>
  <si>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</si>
  <si>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</si>
  <si>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</si>
  <si>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</si>
  <si>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</si>
  <si>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</si>
  <si>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</si>
  <si>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</si>
  <si>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</si>
  <si>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</si>
  <si>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</si>
  <si>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</si>
  <si>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</si>
  <si>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</si>
  <si>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</si>
  <si>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</si>
  <si>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</si>
  <si>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</si>
  <si>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</si>
  <si>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</si>
  <si>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</si>
  <si>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</si>
  <si>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</si>
  <si>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</si>
  <si>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</si>
  <si>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</si>
  <si>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</si>
  <si>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</si>
  <si>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</si>
  <si>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</si>
  <si>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</si>
  <si>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</si>
  <si>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</si>
  <si>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</si>
  <si>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</si>
  <si>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</si>
  <si>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</si>
  <si>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</si>
  <si>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</si>
  <si>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</si>
  <si>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</si>
  <si>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</si>
  <si>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</si>
  <si>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</si>
  <si>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</si>
  <si>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</si>
  <si>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</si>
  <si>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</si>
  <si>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</si>
  <si>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</si>
  <si>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</si>
  <si>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</si>
  <si>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</si>
  <si>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</si>
  <si>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</si>
  <si>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</si>
  <si>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</si>
  <si>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</si>
  <si>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</si>
  <si>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</si>
  <si>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</si>
  <si>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</si>
  <si>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</si>
  <si>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</si>
  <si>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</si>
  <si>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</si>
  <si>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</si>
  <si>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</si>
  <si>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</si>
  <si>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</si>
  <si>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</si>
  <si>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</si>
  <si>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</si>
  <si>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</si>
  <si>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</si>
  <si>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</si>
  <si>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</si>
  <si>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</si>
  <si>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</si>
  <si>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</si>
  <si>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</si>
  <si>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</si>
  <si>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</si>
  <si>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</si>
  <si>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</si>
  <si>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</si>
  <si>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</si>
  <si>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</si>
  <si>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</si>
  <si>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</si>
  <si>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</si>
  <si>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</si>
  <si>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</si>
  <si>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</si>
  <si>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</si>
  <si>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</si>
  <si>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</si>
  <si>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</si>
  <si>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</si>
  <si>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</si>
  <si>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</si>
  <si>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</si>
  <si>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</si>
  <si>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</si>
  <si>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</si>
  <si>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</si>
  <si>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</si>
  <si>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</si>
  <si>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</si>
  <si>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</si>
  <si>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</si>
  <si>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</si>
  <si>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</si>
  <si>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</si>
  <si>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</si>
  <si>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</si>
  <si>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</si>
  <si>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</si>
  <si>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</si>
  <si>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</si>
  <si>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</si>
  <si>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</si>
  <si>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</si>
  <si>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</si>
  <si>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</si>
  <si>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</si>
  <si>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</si>
  <si>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</si>
  <si>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</si>
  <si>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</si>
  <si>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</si>
  <si>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</si>
  <si>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</si>
  <si>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</si>
  <si>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</si>
  <si>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</si>
  <si>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</si>
  <si>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</si>
  <si>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</si>
  <si>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</si>
  <si>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</si>
  <si>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</si>
  <si>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</si>
  <si>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</si>
  <si>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</si>
  <si>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</si>
  <si>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</si>
  <si>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</si>
  <si>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</si>
  <si>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</si>
  <si>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</si>
  <si>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</si>
  <si>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</si>
  <si>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</si>
  <si>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</si>
  <si>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</si>
  <si>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</si>
  <si>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</si>
  <si>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</si>
  <si>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</si>
  <si>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</si>
  <si>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</si>
  <si>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</si>
  <si>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</si>
  <si>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</si>
  <si>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</si>
  <si>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</si>
  <si>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</si>
  <si>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</si>
  <si>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</si>
  <si>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</si>
  <si>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</si>
  <si>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</si>
  <si>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</si>
  <si>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</si>
  <si>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</si>
  <si>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</si>
  <si>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</si>
  <si>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</si>
  <si>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</si>
  <si>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</si>
  <si>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</si>
  <si>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</si>
  <si>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</si>
  <si>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</si>
  <si>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</si>
  <si>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</si>
  <si>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</si>
  <si>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</si>
  <si>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</si>
  <si>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</si>
  <si>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</si>
  <si>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</si>
  <si>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</si>
  <si>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</si>
  <si>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</si>
  <si>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</si>
  <si>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</si>
  <si>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</si>
  <si>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</si>
  <si>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</si>
  <si>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</si>
  <si>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</si>
  <si>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</si>
  <si>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</si>
  <si>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</si>
  <si>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</si>
  <si>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</si>
  <si>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</si>
  <si>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</si>
  <si>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</si>
  <si>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</si>
  <si>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</si>
  <si>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</si>
  <si>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</si>
  <si>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</si>
  <si>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</si>
  <si>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</si>
  <si>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</si>
  <si>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</si>
  <si>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</si>
  <si>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</si>
  <si>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</si>
  <si>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</si>
  <si>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</si>
  <si>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</si>
  <si>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</si>
  <si>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</si>
  <si>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</si>
  <si>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</si>
  <si>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</si>
  <si>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</si>
  <si>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</si>
  <si>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</si>
  <si>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</si>
  <si>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</si>
  <si>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</si>
  <si>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</si>
  <si>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</si>
  <si>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</si>
  <si>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</si>
  <si>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</si>
  <si>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</si>
  <si>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</si>
  <si>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</si>
  <si>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</si>
  <si>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</si>
  <si>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</si>
  <si>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</si>
  <si>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</si>
  <si>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</si>
  <si>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</si>
  <si>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</si>
  <si>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</si>
  <si>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</si>
  <si>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</si>
  <si>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</si>
  <si>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</si>
  <si>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</si>
  <si>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</si>
  <si>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</si>
  <si>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</si>
  <si>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</si>
  <si>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</si>
  <si>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</si>
  <si>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</si>
  <si>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</si>
  <si>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</si>
  <si>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</si>
  <si>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</si>
  <si>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</si>
  <si>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</si>
  <si>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</si>
  <si>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</si>
  <si>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</si>
  <si>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</si>
  <si>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</si>
  <si>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</si>
  <si>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</si>
  <si>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</si>
  <si>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</si>
  <si>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</si>
  <si>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</si>
  <si>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</si>
  <si>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</si>
  <si>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</si>
  <si>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</si>
  <si>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</si>
  <si>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</si>
  <si>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</si>
  <si>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</si>
  <si>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</si>
  <si>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</si>
  <si>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</si>
  <si>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</si>
  <si>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</si>
  <si>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</si>
  <si>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</si>
  <si>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</si>
  <si>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</si>
  <si>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</si>
  <si>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</si>
  <si>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</si>
  <si>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</si>
  <si>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</si>
  <si>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</si>
  <si>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</si>
  <si>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</si>
  <si>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</si>
  <si>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</si>
  <si>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</si>
  <si>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</si>
  <si>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</si>
  <si>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</si>
  <si>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</si>
  <si>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</si>
  <si>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</si>
  <si>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</si>
  <si>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</si>
  <si>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</si>
  <si>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</si>
  <si>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</si>
  <si>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</si>
  <si>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</si>
  <si>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</si>
  <si>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</si>
  <si>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</si>
  <si>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</si>
  <si>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</si>
  <si>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</si>
  <si>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</si>
  <si>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</si>
  <si>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</si>
  <si>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</si>
  <si>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</si>
  <si>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</si>
  <si>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</si>
  <si>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</si>
  <si>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</si>
  <si>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</si>
  <si>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</si>
  <si>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</si>
  <si>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</si>
  <si>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</si>
  <si>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</si>
  <si>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</si>
  <si>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</si>
  <si>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</si>
  <si>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</si>
  <si>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</si>
  <si>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</si>
  <si>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</si>
  <si>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</si>
  <si>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</si>
  <si>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</si>
  <si>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</si>
  <si>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</si>
  <si>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</si>
  <si>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</si>
  <si>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</si>
  <si>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</si>
  <si>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</si>
  <si>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</si>
  <si>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</si>
  <si>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</si>
  <si>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</si>
  <si>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</si>
  <si>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</si>
  <si>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</si>
  <si>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</si>
  <si>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</si>
  <si>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</si>
  <si>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</si>
  <si>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</si>
  <si>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</si>
  <si>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</si>
  <si>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</si>
  <si>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</si>
  <si>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</si>
  <si>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</si>
  <si>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</si>
  <si>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</si>
  <si>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</si>
  <si>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</si>
  <si>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</si>
  <si>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</si>
  <si>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</si>
  <si>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</si>
  <si>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</si>
  <si>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</si>
  <si>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</si>
  <si>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</si>
  <si>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</si>
  <si>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</si>
  <si>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</si>
  <si>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</si>
  <si>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</si>
  <si>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</si>
  <si>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</si>
  <si>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</si>
  <si>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</si>
  <si>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</si>
  <si>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</si>
  <si>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</si>
  <si>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</si>
  <si>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</si>
  <si>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</si>
  <si>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</si>
  <si>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</si>
  <si>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</si>
  <si>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</si>
  <si>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</si>
  <si>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</si>
  <si>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</si>
  <si>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</si>
  <si>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</si>
  <si>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</si>
  <si>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</si>
  <si>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</si>
  <si>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</si>
  <si>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</si>
  <si>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</si>
  <si>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</si>
  <si>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</si>
  <si>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</si>
  <si>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</si>
  <si>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</si>
  <si>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</si>
  <si>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</si>
  <si>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</si>
  <si>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</si>
  <si>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</si>
  <si>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</si>
  <si>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</si>
  <si>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</si>
  <si>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</si>
  <si>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</si>
  <si>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</si>
  <si>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</si>
  <si>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</si>
  <si>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</si>
  <si>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</si>
  <si>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</si>
  <si>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</si>
  <si>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</si>
  <si>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</si>
  <si>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</si>
  <si>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</si>
  <si>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</si>
  <si>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</si>
  <si>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</si>
  <si>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</si>
  <si>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</si>
  <si>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</si>
  <si>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</si>
  <si>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</si>
  <si>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</si>
  <si>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</si>
  <si>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</si>
  <si>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</si>
  <si>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</si>
  <si>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</si>
  <si>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</si>
  <si>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</si>
  <si>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</si>
  <si>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</si>
  <si>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</si>
  <si>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</si>
  <si>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</si>
  <si>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</si>
  <si>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</si>
  <si>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</si>
  <si>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</si>
  <si>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</si>
  <si>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</si>
  <si>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</si>
  <si>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</si>
  <si>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</si>
  <si>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</si>
  <si>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</si>
  <si>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</si>
  <si>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</si>
  <si>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</si>
  <si>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</si>
  <si>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</si>
  <si>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</si>
  <si>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</si>
  <si>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</si>
  <si>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</si>
  <si>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</si>
  <si>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</si>
  <si>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</si>
  <si>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</si>
  <si>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</si>
  <si>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</si>
  <si>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</si>
  <si>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</si>
  <si>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</si>
  <si>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</si>
  <si>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</si>
  <si>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</si>
  <si>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</si>
  <si>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</si>
  <si>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</si>
  <si>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</si>
  <si>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</si>
  <si>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</si>
  <si>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</si>
  <si>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</si>
  <si>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</si>
  <si>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</si>
  <si>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</si>
  <si>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</si>
  <si>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</si>
  <si>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</si>
  <si>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</si>
  <si>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</si>
  <si>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</si>
  <si>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</si>
  <si>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</si>
  <si>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</si>
  <si>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</si>
  <si>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</si>
  <si>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</si>
  <si>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</si>
  <si>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</si>
  <si>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</si>
  <si>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</si>
  <si>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</si>
  <si>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</si>
  <si>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</si>
  <si>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</si>
  <si>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</si>
  <si>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</si>
  <si>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</si>
  <si>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</si>
  <si>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</si>
  <si>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</si>
  <si>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</si>
  <si>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</si>
  <si>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</si>
  <si>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</si>
  <si>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</si>
  <si>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</si>
  <si>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</si>
  <si>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</si>
  <si>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</si>
  <si>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</si>
  <si>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</si>
  <si>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</si>
  <si>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</si>
  <si>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</si>
  <si>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</si>
  <si>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</si>
  <si>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</si>
  <si>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</si>
  <si>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</si>
  <si>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</si>
  <si>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</si>
  <si>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</si>
  <si>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</si>
  <si>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</si>
  <si>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</si>
  <si>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</si>
  <si>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</si>
  <si>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</si>
  <si>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</si>
  <si>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</si>
  <si>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</si>
  <si>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</si>
  <si>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</si>
  <si>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</si>
  <si>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</si>
  <si>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</si>
  <si>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</si>
  <si>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</si>
  <si>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</si>
  <si>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</si>
  <si>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</si>
  <si>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</si>
  <si>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</si>
  <si>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</si>
  <si>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</si>
  <si>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</si>
  <si>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</si>
  <si>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</si>
  <si>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</si>
  <si>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</si>
  <si>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</si>
  <si>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</si>
  <si>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</si>
  <si>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</si>
  <si>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</si>
  <si>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</si>
  <si>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</si>
  <si>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</si>
  <si>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</si>
  <si>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</si>
  <si>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</si>
  <si>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</si>
  <si>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</si>
  <si>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</si>
  <si>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</si>
  <si>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</si>
  <si>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</si>
  <si>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</si>
  <si>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</si>
  <si>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</si>
  <si>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</si>
  <si>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</si>
  <si>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</si>
  <si>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</si>
  <si>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</si>
  <si>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</si>
  <si>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</si>
  <si>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</si>
  <si>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</si>
  <si>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</si>
  <si>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</si>
  <si>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</si>
  <si>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</si>
  <si>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</si>
  <si>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</si>
  <si>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</si>
  <si>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</si>
  <si>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</si>
  <si>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</si>
  <si>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</si>
  <si>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</si>
  <si>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</si>
  <si>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</si>
  <si>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</si>
  <si>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</si>
  <si>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</si>
  <si>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</si>
  <si>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</si>
  <si>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</si>
  <si>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</si>
  <si>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</si>
  <si>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</si>
  <si>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</si>
  <si>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</si>
  <si>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</si>
  <si>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</si>
  <si>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</si>
  <si>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</si>
  <si>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</si>
  <si>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</si>
  <si>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</si>
  <si>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</si>
  <si>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</si>
  <si>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</si>
  <si>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</si>
  <si>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</si>
  <si>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</si>
  <si>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</si>
  <si>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</si>
  <si>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</si>
  <si>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</si>
  <si>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</si>
  <si>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</si>
  <si>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</si>
  <si>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</si>
  <si>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</si>
  <si>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</si>
  <si>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</si>
  <si>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</si>
  <si>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</si>
  <si>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</si>
  <si>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</si>
  <si>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</si>
  <si>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</si>
  <si>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</si>
  <si>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</si>
  <si>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</si>
  <si>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</si>
  <si>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</si>
  <si>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</si>
  <si>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</si>
  <si>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</si>
  <si>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</si>
  <si>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</si>
  <si>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</si>
  <si>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</si>
  <si>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</si>
  <si>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</si>
  <si>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</si>
  <si>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</si>
  <si>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</si>
  <si>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</si>
  <si>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</si>
  <si>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</si>
  <si>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</si>
  <si>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</si>
  <si>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</si>
  <si>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</si>
  <si>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</si>
  <si>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</si>
  <si>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</si>
  <si>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</si>
  <si>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</si>
  <si>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</si>
  <si>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</si>
  <si>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</si>
  <si>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</si>
  <si>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</si>
  <si>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</si>
  <si>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</si>
  <si>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</si>
  <si>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</si>
  <si>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</si>
  <si>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</si>
  <si>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</si>
  <si>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</si>
  <si>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</si>
  <si>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</si>
  <si>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</si>
  <si>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</si>
  <si>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</si>
  <si>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</si>
  <si>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</si>
  <si>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</si>
  <si>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</si>
  <si>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</si>
  <si>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</si>
  <si>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</si>
  <si>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</si>
  <si>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</si>
  <si>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</si>
  <si>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</si>
  <si>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</si>
  <si>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</si>
  <si>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</si>
  <si>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</si>
  <si>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</si>
  <si>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</si>
  <si>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</si>
  <si>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</si>
  <si>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</si>
  <si>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</si>
  <si>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</si>
  <si>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</si>
  <si>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</si>
  <si>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</si>
  <si>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</si>
  <si>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</si>
  <si>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</si>
  <si>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</si>
  <si>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</si>
  <si>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</si>
  <si>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</si>
  <si>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</si>
  <si>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</si>
  <si>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</si>
  <si>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</si>
  <si>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</si>
  <si>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</si>
  <si>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</si>
  <si>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</si>
  <si>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</si>
  <si>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</si>
  <si>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</si>
  <si>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</si>
  <si>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</si>
  <si>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</si>
  <si>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</si>
  <si>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</si>
  <si>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</si>
  <si>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</si>
  <si>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</si>
  <si>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</si>
  <si>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</si>
  <si>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</si>
  <si>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</si>
  <si>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</si>
  <si>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</si>
  <si>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</si>
  <si>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</si>
  <si>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</si>
  <si>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</si>
  <si>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</si>
  <si>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</si>
  <si>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</si>
  <si>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</si>
  <si>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</si>
  <si>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</si>
  <si>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</si>
  <si>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</si>
  <si>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</si>
  <si>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</si>
  <si>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</si>
  <si>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</si>
  <si>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</si>
  <si>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</si>
  <si>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</si>
  <si>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</si>
  <si>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</si>
  <si>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</si>
  <si>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</si>
  <si>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</si>
  <si>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</si>
  <si>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</si>
  <si>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</si>
  <si>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</si>
  <si>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</si>
  <si>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</si>
  <si>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</si>
  <si>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</si>
  <si>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</si>
  <si>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</si>
  <si>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</si>
  <si>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</si>
  <si>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</si>
  <si>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</si>
  <si>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</si>
  <si>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</si>
  <si>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</si>
  <si>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</si>
  <si>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</si>
  <si>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</si>
  <si>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</si>
  <si>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</si>
  <si>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</si>
  <si>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</si>
  <si>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</si>
  <si>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</si>
  <si>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</si>
  <si>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</si>
  <si>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</si>
  <si>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</si>
  <si>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</si>
  <si>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</si>
  <si>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</si>
  <si>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</si>
  <si>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</si>
  <si>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</si>
  <si>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</si>
  <si>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</si>
  <si>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</si>
  <si>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</si>
  <si>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</si>
  <si>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</si>
  <si>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</si>
  <si>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</si>
  <si>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</si>
  <si>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</si>
  <si>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</si>
  <si>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</si>
  <si>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</si>
  <si>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</si>
  <si>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</si>
  <si>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</si>
  <si>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</si>
  <si>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</si>
  <si>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</si>
  <si>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</si>
  <si>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</si>
  <si>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</si>
  <si>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</si>
  <si>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</si>
  <si>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</si>
  <si>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</si>
  <si>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</si>
  <si>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</si>
  <si>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</si>
  <si>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</si>
  <si>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</si>
  <si>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</si>
  <si>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</si>
  <si>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</si>
  <si>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</si>
  <si>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</si>
  <si>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</si>
  <si>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</si>
  <si>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</si>
  <si>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</si>
  <si>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</si>
  <si>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</si>
  <si>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</si>
  <si>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</si>
  <si>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</si>
  <si>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</si>
  <si>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</si>
  <si>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</si>
  <si>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</si>
  <si>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</si>
  <si>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</si>
  <si>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</si>
  <si>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</si>
  <si>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</si>
  <si>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</si>
  <si>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</si>
  <si>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</si>
  <si>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</si>
  <si>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</si>
  <si>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</si>
  <si>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</si>
  <si>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</si>
  <si>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</si>
  <si>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</si>
  <si>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</si>
  <si>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</si>
  <si>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</si>
  <si>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</si>
  <si>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</si>
  <si>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</si>
  <si>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</si>
  <si>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</si>
  <si>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</si>
  <si>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</si>
  <si>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</si>
  <si>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</si>
  <si>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</si>
  <si>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</si>
  <si>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</si>
  <si>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</si>
  <si>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</si>
  <si>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</si>
  <si>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</si>
  <si>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</si>
  <si>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</si>
  <si>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</si>
  <si>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</si>
  <si>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</si>
  <si>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</si>
  <si>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</si>
  <si>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</si>
  <si>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</si>
  <si>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</si>
  <si>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</si>
  <si>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</si>
  <si>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</si>
  <si>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</si>
  <si>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</si>
  <si>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</si>
  <si>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</si>
  <si>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</si>
  <si>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</si>
  <si>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</si>
  <si>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</si>
  <si>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</si>
  <si>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</si>
  <si>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</si>
  <si>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</si>
  <si>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</si>
  <si>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</si>
  <si>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</si>
  <si>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</si>
  <si>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</si>
  <si>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</si>
  <si>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</si>
  <si>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</si>
  <si>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</si>
  <si>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</si>
  <si>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</si>
  <si>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</si>
  <si>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</si>
  <si>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</si>
  <si>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</si>
  <si>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</si>
  <si>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</si>
  <si>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</si>
  <si>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</si>
  <si>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</si>
  <si>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</si>
  <si>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</si>
  <si>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</si>
  <si>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</si>
  <si>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</si>
  <si>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</si>
  <si>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</si>
  <si>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</si>
  <si>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</si>
  <si>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</si>
  <si>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</si>
  <si>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</si>
  <si>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</si>
  <si>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</si>
  <si>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</si>
  <si>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</si>
  <si>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</si>
  <si>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</si>
  <si>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</si>
  <si>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</si>
  <si>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</si>
  <si>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</si>
  <si>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</si>
  <si>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</si>
  <si>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</si>
  <si>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</si>
  <si>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</si>
  <si>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</si>
  <si>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</si>
  <si>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</si>
  <si>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</si>
  <si>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</si>
  <si>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</si>
  <si>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</si>
  <si>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</si>
  <si>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</si>
  <si>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</si>
  <si>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</si>
  <si>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</si>
  <si>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</si>
  <si>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</si>
  <si>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</si>
  <si>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</si>
  <si>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</si>
  <si>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</si>
  <si>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</si>
  <si>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</si>
  <si>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</si>
  <si>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</si>
  <si>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</si>
  <si>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</si>
  <si>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</si>
  <si>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</si>
  <si>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</si>
  <si>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</si>
  <si>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</si>
  <si>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</si>
  <si>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</si>
  <si>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</si>
  <si>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</si>
  <si>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</si>
  <si>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</si>
  <si>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</si>
  <si>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</si>
  <si>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</si>
  <si>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</si>
  <si>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</si>
  <si>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</si>
  <si>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</si>
  <si>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</si>
  <si>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</si>
  <si>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</si>
  <si>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</si>
  <si>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</si>
  <si>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</si>
  <si>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</si>
  <si>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</si>
  <si>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</si>
  <si>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</si>
  <si>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</si>
  <si>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</si>
  <si>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</si>
  <si>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</si>
  <si>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</si>
  <si>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</si>
  <si>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</si>
  <si>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</si>
  <si>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</si>
  <si>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</si>
  <si>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</si>
  <si>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</si>
  <si>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</si>
  <si>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</si>
  <si>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</si>
  <si>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</si>
  <si>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</si>
  <si>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</si>
  <si>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</si>
  <si>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</si>
  <si>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</si>
  <si>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</si>
  <si>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</si>
  <si>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</si>
  <si>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</si>
  <si>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</si>
  <si>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</si>
  <si>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</si>
  <si>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</si>
  <si>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</si>
  <si>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</si>
  <si>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</si>
  <si>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</si>
  <si>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</si>
  <si>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</si>
  <si>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</si>
  <si>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</si>
  <si>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</si>
  <si>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</si>
  <si>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</si>
  <si>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</si>
  <si>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</si>
  <si>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</si>
  <si>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</si>
  <si>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</si>
  <si>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</si>
  <si>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</si>
  <si>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</si>
  <si>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</si>
  <si>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</si>
  <si>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</si>
  <si>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</si>
  <si>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</si>
  <si>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</si>
  <si>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</si>
  <si>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</si>
  <si>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</si>
  <si>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</si>
  <si>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</si>
  <si>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</si>
  <si>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</si>
  <si>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</si>
  <si>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</si>
  <si>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</si>
  <si>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</si>
  <si>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</si>
  <si>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</si>
  <si>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</si>
  <si>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</si>
  <si>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</si>
  <si>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</si>
  <si>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</si>
  <si>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</si>
  <si>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</si>
  <si>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</si>
  <si>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</si>
  <si>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</si>
  <si>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</si>
  <si>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</si>
  <si>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</si>
  <si>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</si>
  <si>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</si>
  <si>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</si>
  <si>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</si>
  <si>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</si>
  <si>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</si>
  <si>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</si>
  <si>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</si>
  <si>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</si>
  <si>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</si>
  <si>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</si>
  <si>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</si>
  <si>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</si>
  <si>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</si>
  <si>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</si>
  <si>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</si>
  <si>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</si>
  <si>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</si>
  <si>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</si>
  <si>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</si>
  <si>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</si>
  <si>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</si>
  <si>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</si>
  <si>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</si>
  <si>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</si>
  <si>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</si>
  <si>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</si>
  <si>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</si>
  <si>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</si>
  <si>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</si>
  <si>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</si>
  <si>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</si>
  <si>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</si>
  <si>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</si>
  <si>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</si>
  <si>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</si>
  <si>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</si>
  <si>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</si>
  <si>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</si>
  <si>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</si>
  <si>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</si>
  <si>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</si>
  <si>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</si>
  <si>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</si>
  <si>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</si>
  <si>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</si>
  <si>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</si>
  <si>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</si>
  <si>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</si>
  <si>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</si>
  <si>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</si>
  <si>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</si>
  <si>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</si>
  <si>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</si>
  <si>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</si>
  <si>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</si>
  <si>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</si>
  <si>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</si>
  <si>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</si>
  <si>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</si>
  <si>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</si>
  <si>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</si>
  <si>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</si>
  <si>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</si>
  <si>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</si>
  <si>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</si>
  <si>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</si>
  <si>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</si>
  <si>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</si>
  <si>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</si>
  <si>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</si>
  <si>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</si>
  <si>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</si>
  <si>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</si>
  <si>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</si>
  <si>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</si>
  <si>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</si>
  <si>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</si>
  <si>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</si>
  <si>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</si>
  <si>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</si>
  <si>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</si>
  <si>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</si>
  <si>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</si>
  <si>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</si>
  <si>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</si>
  <si>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</si>
  <si>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</si>
  <si>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</si>
  <si>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</si>
  <si>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</si>
  <si>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</si>
  <si>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</si>
  <si>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</si>
  <si>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</si>
  <si>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</si>
  <si>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</si>
  <si>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</si>
  <si>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</si>
  <si>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</si>
  <si>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</si>
  <si>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</si>
  <si>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</si>
  <si>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</si>
  <si>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</si>
  <si>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</si>
  <si>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</si>
  <si>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</si>
  <si>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</si>
  <si>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</si>
  <si>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</si>
  <si>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</si>
  <si>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</si>
  <si>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</si>
  <si>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</si>
  <si>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</si>
  <si>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</si>
  <si>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</si>
  <si>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</si>
  <si>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</si>
  <si>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</si>
  <si>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</si>
  <si>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</si>
  <si>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</si>
  <si>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</si>
  <si>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</si>
  <si>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</si>
  <si>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</si>
  <si>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</si>
  <si>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</si>
  <si>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</si>
  <si>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</si>
  <si>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</si>
  <si>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</si>
  <si>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</si>
  <si>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</si>
  <si>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</si>
  <si>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</si>
  <si>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</si>
  <si>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</si>
  <si>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</si>
  <si>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</si>
  <si>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</si>
  <si>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</si>
  <si>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</si>
  <si>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</si>
  <si>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</si>
  <si>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</si>
  <si>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</si>
  <si>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</si>
  <si>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</si>
  <si>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</si>
  <si>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</si>
  <si>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</si>
  <si>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</si>
  <si>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</si>
  <si>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</si>
  <si>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</si>
  <si>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</si>
  <si>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</si>
  <si>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</si>
  <si>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</si>
  <si>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</si>
  <si>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</si>
  <si>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</si>
  <si>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</si>
  <si>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</si>
  <si>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</si>
  <si>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</si>
  <si>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</si>
  <si>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</si>
  <si>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</si>
  <si>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</si>
  <si>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</si>
  <si>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</si>
  <si>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</si>
  <si>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</si>
  <si>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</si>
  <si>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</si>
  <si>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</si>
  <si>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</si>
  <si>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</si>
  <si>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</si>
  <si>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</si>
  <si>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</si>
  <si>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</si>
  <si>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</si>
  <si>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</si>
  <si>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</si>
  <si>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</si>
  <si>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</si>
  <si>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</si>
  <si>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</si>
  <si>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</si>
  <si>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</si>
  <si>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</si>
  <si>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</si>
  <si>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</si>
  <si>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</si>
  <si>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</si>
  <si>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</si>
  <si>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</si>
  <si>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</si>
  <si>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</si>
  <si>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</si>
  <si>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</si>
  <si>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</si>
  <si>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</si>
  <si>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</si>
  <si>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</si>
  <si>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</si>
  <si>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</si>
  <si>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</si>
  <si>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</si>
  <si>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</si>
  <si>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</si>
  <si>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</si>
  <si>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</si>
  <si>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</si>
  <si>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</si>
  <si>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</si>
  <si>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</si>
  <si>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</si>
  <si>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</si>
  <si>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</si>
  <si>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</si>
  <si>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</si>
  <si>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</si>
  <si>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</si>
  <si>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</si>
  <si>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</si>
  <si>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</si>
  <si>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</si>
  <si>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</si>
  <si>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</si>
  <si>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</si>
  <si>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</si>
  <si>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</si>
  <si>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</si>
  <si>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</si>
  <si>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</si>
  <si>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</si>
  <si>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</si>
  <si>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</si>
  <si>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</si>
  <si>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</si>
  <si>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</si>
  <si>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</si>
  <si>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</si>
  <si>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</si>
  <si>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</si>
  <si>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</si>
  <si>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</si>
  <si>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</si>
  <si>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</si>
  <si>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</si>
  <si>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</si>
  <si>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</si>
  <si>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</si>
  <si>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</si>
  <si>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</si>
  <si>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</si>
  <si>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</si>
  <si>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</si>
  <si>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</si>
  <si>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</si>
  <si>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</si>
  <si>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</si>
  <si>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</si>
  <si>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</si>
  <si>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</si>
  <si>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</si>
  <si>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</si>
  <si>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</si>
  <si>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</si>
  <si>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</si>
  <si>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</si>
  <si>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</si>
  <si>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</si>
  <si>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</si>
  <si>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</si>
  <si>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</si>
  <si>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</si>
  <si>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</si>
  <si>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</si>
  <si>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</si>
  <si>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</si>
  <si>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</si>
  <si>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</si>
  <si>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</si>
  <si>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</si>
  <si>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</si>
  <si>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</si>
  <si>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</si>
  <si>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</si>
  <si>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</si>
  <si>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</si>
  <si>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</si>
  <si>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</si>
  <si>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</si>
  <si>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</si>
  <si>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</si>
  <si>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</si>
  <si>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</si>
  <si>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</si>
  <si>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</si>
  <si>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</si>
  <si>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</si>
  <si>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</si>
  <si>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</si>
  <si>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</si>
  <si>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</si>
  <si>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</si>
  <si>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</si>
  <si>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</si>
  <si>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</si>
  <si>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</si>
  <si>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</si>
  <si>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</si>
  <si>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</si>
  <si>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</si>
  <si>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</si>
  <si>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</si>
  <si>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</si>
  <si>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</si>
  <si>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</si>
  <si>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</si>
  <si>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</si>
  <si>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</si>
  <si>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</si>
  <si>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</si>
  <si>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</si>
  <si>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</si>
  <si>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</si>
  <si>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</si>
  <si>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</si>
  <si>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</si>
  <si>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</si>
  <si>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</si>
  <si>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</si>
  <si>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</si>
  <si>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</si>
  <si>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</si>
  <si>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</si>
  <si>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</si>
  <si>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</si>
  <si>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</si>
  <si>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</si>
  <si>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</si>
  <si>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</si>
  <si>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</si>
  <si>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</si>
  <si>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</si>
  <si>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</si>
  <si>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</si>
  <si>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</si>
  <si>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</si>
  <si>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</si>
  <si>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</si>
  <si>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</si>
  <si>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</si>
  <si>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</si>
  <si>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</si>
  <si>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</si>
  <si>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</si>
  <si>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</si>
  <si>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</si>
  <si>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</si>
  <si>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</si>
  <si>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</si>
  <si>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</si>
  <si>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</si>
  <si>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</si>
  <si>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</si>
  <si>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</si>
  <si>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</si>
  <si>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</si>
  <si>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</si>
  <si>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</si>
  <si>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</si>
  <si>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</si>
  <si>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</si>
  <si>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</si>
  <si>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</si>
  <si>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</si>
  <si>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</si>
  <si>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</si>
  <si>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</si>
  <si>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</si>
  <si>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</si>
  <si>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</si>
  <si>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</si>
  <si>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</si>
  <si>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</si>
  <si>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</si>
  <si>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</si>
  <si>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</si>
  <si>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</si>
  <si>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</si>
  <si>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</si>
  <si>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</si>
  <si>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</si>
  <si>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</si>
  <si>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</si>
  <si>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</si>
  <si>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</si>
  <si>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</si>
  <si>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</si>
  <si>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</si>
  <si>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</si>
  <si>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</si>
  <si>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</si>
  <si>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</si>
  <si>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</si>
  <si>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</si>
  <si>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</si>
  <si>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</si>
  <si>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</si>
  <si>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</si>
  <si>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</si>
  <si>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</si>
  <si>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</si>
  <si>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</si>
  <si>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</si>
  <si>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</si>
  <si>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</si>
  <si>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</si>
  <si>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</si>
  <si>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</si>
  <si>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</si>
  <si>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</si>
  <si>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</si>
  <si>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</si>
  <si>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</si>
  <si>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</si>
  <si>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</si>
  <si>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</si>
  <si>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</si>
  <si>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</si>
  <si>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</si>
  <si>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</si>
  <si>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</si>
  <si>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</si>
  <si>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</si>
  <si>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</si>
  <si>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</si>
  <si>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</si>
  <si>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</si>
  <si>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</si>
  <si>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</si>
  <si>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</si>
  <si>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</si>
  <si>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</si>
  <si>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</si>
  <si>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</si>
  <si>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</si>
  <si>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</si>
  <si>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</si>
  <si>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</si>
  <si>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</si>
  <si>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</si>
  <si>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</si>
  <si>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</si>
  <si>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</si>
  <si>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</si>
  <si>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</si>
  <si>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</si>
  <si>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</si>
  <si>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</si>
  <si>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</si>
  <si>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</si>
  <si>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</si>
  <si>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</si>
  <si>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</si>
  <si>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</si>
  <si>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</si>
  <si>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</si>
  <si>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</si>
  <si>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</si>
  <si>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</si>
  <si>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</si>
  <si>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</si>
  <si>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</si>
  <si>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</si>
  <si>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</si>
  <si>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</si>
  <si>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</si>
  <si>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</si>
  <si>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</si>
  <si>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</si>
  <si>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</si>
  <si>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</si>
  <si>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</si>
  <si>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</si>
  <si>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</si>
  <si>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</si>
  <si>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</si>
  <si>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</si>
  <si>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</si>
  <si>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</si>
  <si>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</si>
  <si>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</si>
  <si>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</si>
  <si>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</si>
  <si>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</si>
  <si>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</si>
  <si>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</si>
  <si>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</si>
  <si>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</si>
  <si>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</si>
  <si>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</si>
  <si>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</si>
  <si>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</si>
  <si>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</si>
  <si>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</si>
  <si>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</si>
  <si>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</si>
  <si>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</si>
  <si>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</si>
  <si>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</si>
  <si>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</si>
  <si>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</si>
  <si>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</si>
  <si>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</si>
  <si>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</si>
  <si>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</si>
  <si>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</si>
  <si>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</si>
  <si>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</si>
  <si>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</si>
  <si>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</si>
  <si>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</si>
  <si>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</si>
  <si>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</si>
  <si>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</si>
  <si>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</si>
  <si>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</si>
  <si>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</si>
  <si>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</si>
  <si>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</si>
  <si>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</si>
  <si>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</si>
  <si>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</si>
  <si>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</si>
  <si>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</si>
  <si>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</si>
  <si>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</si>
  <si>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</si>
  <si>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</si>
  <si>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</si>
  <si>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</si>
  <si>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</si>
  <si>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</si>
  <si>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</si>
  <si>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</si>
  <si>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</si>
  <si>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</si>
  <si>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</si>
  <si>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</si>
  <si>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</si>
  <si>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</si>
  <si>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</si>
  <si>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</si>
  <si>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</si>
  <si>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</si>
  <si>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</si>
  <si>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</si>
  <si>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</si>
  <si>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</si>
  <si>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</si>
  <si>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</si>
  <si>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</si>
  <si>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</si>
  <si>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</si>
  <si>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</si>
  <si>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</si>
  <si>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</si>
  <si>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</si>
  <si>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</si>
  <si>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</si>
  <si>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</si>
  <si>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</si>
  <si>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</si>
  <si>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</si>
  <si>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</si>
  <si>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</si>
  <si>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</si>
  <si>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</si>
  <si>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</si>
  <si>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</si>
  <si>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</si>
  <si>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</si>
  <si>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</si>
  <si>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</si>
  <si>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</si>
  <si>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</si>
  <si>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</si>
  <si>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</si>
  <si>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</si>
  <si>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</si>
  <si>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</si>
  <si>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</si>
  <si>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</si>
  <si>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</si>
  <si>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</si>
  <si>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</si>
  <si>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</si>
  <si>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</si>
  <si>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</si>
  <si>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</si>
  <si>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</si>
  <si>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</si>
  <si>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</si>
  <si>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</si>
  <si>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</si>
  <si>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</si>
  <si>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</si>
  <si>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</si>
  <si>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</si>
  <si>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</si>
  <si>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</si>
  <si>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</si>
  <si>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</si>
  <si>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</si>
  <si>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</si>
  <si>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</si>
  <si>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</si>
  <si>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</si>
  <si>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</si>
  <si>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</si>
  <si>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</si>
  <si>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</si>
  <si>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</si>
  <si>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</si>
  <si>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</si>
  <si>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</si>
  <si>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</si>
  <si>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</si>
  <si>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</si>
  <si>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</si>
  <si>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</si>
  <si>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</si>
  <si>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</si>
  <si>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</si>
  <si>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</si>
  <si>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</si>
  <si>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</si>
  <si>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</si>
  <si>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</si>
  <si>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</si>
  <si>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</si>
  <si>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</si>
  <si>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</si>
  <si>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</si>
  <si>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</si>
  <si>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</si>
  <si>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</si>
  <si>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</si>
  <si>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</si>
  <si>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</si>
  <si>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</si>
  <si>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</si>
  <si>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</si>
  <si>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</si>
  <si>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</si>
  <si>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</si>
  <si>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</si>
  <si>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</si>
  <si>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</si>
  <si>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</si>
  <si>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</si>
  <si>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</si>
  <si>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</si>
  <si>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</si>
  <si>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</si>
  <si>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</si>
  <si>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</si>
  <si>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</si>
  <si>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</si>
  <si>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</si>
  <si>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</si>
  <si>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</si>
  <si>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</si>
  <si>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</si>
  <si>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</si>
  <si>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</si>
  <si>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</si>
  <si>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</si>
  <si>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</si>
  <si>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</si>
  <si>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</si>
  <si>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</si>
  <si>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</si>
  <si>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</si>
  <si>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</si>
  <si>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</si>
  <si>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</si>
  <si>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</si>
  <si>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</si>
  <si>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</si>
  <si>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</si>
  <si>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</si>
  <si>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</si>
  <si>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</si>
  <si>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</si>
  <si>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</si>
  <si>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</si>
  <si>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</si>
  <si>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</si>
  <si>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</si>
  <si>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</si>
  <si>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</si>
  <si>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</si>
  <si>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</si>
  <si>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</si>
  <si>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</si>
  <si>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</si>
  <si>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</si>
  <si>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</si>
  <si>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</si>
  <si>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</si>
  <si>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</si>
  <si>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</si>
  <si>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</si>
  <si>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</si>
  <si>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</si>
  <si>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</si>
  <si>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</si>
  <si>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</si>
  <si>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</si>
  <si>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</si>
  <si>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</si>
  <si>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</si>
  <si>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</si>
  <si>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</si>
  <si>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</si>
  <si>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</si>
  <si>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</si>
  <si>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</si>
  <si>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</si>
  <si>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</si>
  <si>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</si>
  <si>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</si>
  <si>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</si>
  <si>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</si>
  <si>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</si>
  <si>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</si>
  <si>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</si>
  <si>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</si>
  <si>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</si>
  <si>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</si>
  <si>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</si>
  <si>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</si>
  <si>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</si>
  <si>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</si>
  <si>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</si>
  <si>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</si>
  <si>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</si>
  <si>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</si>
  <si>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</si>
  <si>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</si>
  <si>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</si>
  <si>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</si>
  <si>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</si>
  <si>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</si>
  <si>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</si>
  <si>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</si>
  <si>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</si>
  <si>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</si>
  <si>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</si>
  <si>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</si>
  <si>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</si>
  <si>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</si>
  <si>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</si>
  <si>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</si>
  <si>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</si>
  <si>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</si>
  <si>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</si>
  <si>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</si>
  <si>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</si>
  <si>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</si>
  <si>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</si>
  <si>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</si>
  <si>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</si>
  <si>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</si>
  <si>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</si>
  <si>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</si>
  <si>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</si>
  <si>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</si>
  <si>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</si>
  <si>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</si>
  <si>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</si>
  <si>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</si>
  <si>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</si>
  <si>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</si>
  <si>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</si>
  <si>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</si>
  <si>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</si>
  <si>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</si>
  <si>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</si>
  <si>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</si>
  <si>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</si>
  <si>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</si>
  <si>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</si>
  <si>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</si>
  <si>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</si>
  <si>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</si>
  <si>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</si>
  <si>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</si>
  <si>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</si>
  <si>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</si>
  <si>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</si>
  <si>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</si>
  <si>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</si>
  <si>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</si>
  <si>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</si>
  <si>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</si>
  <si>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</si>
  <si>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</si>
  <si>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</si>
  <si>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</si>
  <si>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</si>
  <si>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</si>
  <si>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</si>
  <si>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</si>
  <si>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</si>
  <si>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</si>
  <si>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</si>
  <si>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</si>
  <si>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</si>
  <si>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</si>
  <si>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</si>
  <si>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</si>
  <si>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</si>
  <si>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</si>
  <si>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</si>
  <si>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</si>
  <si>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</si>
  <si>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</si>
  <si>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</si>
  <si>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</si>
  <si>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</si>
  <si>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</si>
  <si>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</si>
  <si>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</si>
  <si>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</si>
  <si>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</si>
  <si>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</si>
  <si>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</si>
  <si>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</si>
  <si>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</si>
  <si>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</si>
  <si>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</si>
  <si>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</si>
  <si>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</si>
  <si>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</si>
  <si>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</si>
  <si>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</si>
  <si>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</si>
  <si>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</si>
  <si>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</si>
  <si>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</si>
  <si>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</si>
  <si>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</si>
  <si>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</si>
  <si>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</si>
  <si>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</si>
  <si>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</si>
  <si>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</si>
  <si>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</si>
  <si>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</si>
  <si>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</si>
  <si>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</si>
  <si>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</si>
  <si>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</si>
  <si>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</si>
  <si>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</si>
  <si>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</si>
  <si>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</si>
  <si>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</si>
  <si>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</si>
  <si>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</si>
  <si>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</si>
  <si>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</si>
  <si>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</si>
  <si>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</si>
  <si>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</si>
  <si>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</si>
  <si>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</si>
  <si>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</si>
  <si>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</si>
  <si>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</si>
  <si>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</si>
  <si>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</si>
  <si>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</si>
  <si>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</si>
  <si>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</si>
  <si>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</si>
  <si>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</si>
  <si>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</si>
  <si>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</si>
  <si>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</si>
  <si>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</si>
  <si>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</si>
  <si>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</si>
  <si>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</si>
  <si>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</si>
  <si>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</si>
  <si>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</si>
  <si>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</si>
  <si>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</si>
  <si>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</si>
  <si>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</si>
  <si>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</si>
  <si>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</si>
  <si>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</si>
  <si>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</si>
  <si>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</si>
  <si>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</si>
  <si>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</si>
  <si>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</si>
  <si>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</si>
  <si>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</si>
  <si>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</si>
  <si>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</si>
  <si>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</si>
  <si>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</si>
  <si>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</si>
  <si>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</si>
  <si>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</si>
  <si>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</si>
  <si>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</si>
  <si>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</si>
  <si>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</si>
  <si>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</si>
  <si>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</si>
  <si>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</si>
  <si>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</si>
  <si>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</si>
  <si>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</si>
  <si>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</si>
  <si>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</si>
  <si>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</si>
  <si>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</si>
  <si>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</si>
  <si>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</si>
  <si>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</si>
  <si>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</si>
  <si>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</si>
  <si>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</si>
  <si>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</si>
  <si>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</si>
  <si>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</si>
  <si>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</si>
  <si>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</si>
  <si>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</si>
  <si>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</si>
  <si>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</si>
  <si>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</si>
  <si>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</si>
  <si>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</si>
  <si>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</si>
  <si>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</si>
  <si>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</si>
  <si>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</si>
  <si>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</si>
  <si>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</si>
  <si>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</si>
  <si>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</si>
  <si>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</si>
  <si>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</si>
  <si>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</si>
  <si>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</si>
  <si>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</si>
  <si>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</si>
  <si>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</si>
  <si>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</si>
  <si>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</si>
  <si>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</si>
  <si>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</si>
  <si>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</si>
  <si>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</si>
  <si>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</si>
  <si>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Kaiser Aluminum Corporation</t>
  </si>
  <si>
    <t>Cherrie Tsai</t>
  </si>
  <si>
    <t>cherrie.tsai@kaiseraluminum.com</t>
  </si>
  <si>
    <t>629-252-7162</t>
  </si>
  <si>
    <t>We only purchase scrap copper.</t>
  </si>
  <si>
    <t>100%</t>
  </si>
  <si>
    <t>www.kaiseraluminum.com</t>
  </si>
  <si>
    <t>We have a conflict minerals sourcing policy.</t>
  </si>
  <si>
    <t>Sibanye-Stillwater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</si>
</sst>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kaiseraluminum.com/" TargetMode="External"/><Relationship Id="rId2" Type="http://schemas.openxmlformats.org/officeDocument/2006/relationships/hyperlink" Target="mailto:cherrie.tsai@kaiseraluminum.com" TargetMode="External"/><Relationship Id="rId1" Type="http://schemas.openxmlformats.org/officeDocument/2006/relationships/hyperlink" Target="mailto:cherrie.tsai@kaiseraluminum.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5" workbookViewId="0">
      <selection activeCell="B7" sqref="B7"/>
    </sheetView>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35">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6DE4848E-8F62-4555-84AE-98E377AD66EB}"/>
    </customSheetView>
    <customSheetView guid="{4BDF1A28-30D5-449D-B20E-D6C97EF9FAE1}" showAutoFilter="1">
      <selection activeCell="C174" sqref="C174"/>
      <pageMargins left="0" right="0" top="0" bottom="0" header="0" footer="0"/>
      <pageSetup paperSize="9" orientation="portrait"/>
      <autoFilter ref="B1:N1" xr:uid="{6657F35B-C8AB-4376-A1D4-B4B4465A6BB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51708FBB-69AB-45D1-831A-0CD862C472A8}"/>
    </customSheetView>
    <customSheetView guid="{4BDF1A28-30D5-449D-B20E-D6C97EF9FAE1}" showAutoFilter="1">
      <selection activeCell="C1" sqref="C1:D65536"/>
      <pageMargins left="0" right="0" top="0" bottom="0" header="0" footer="0"/>
      <pageSetup orientation="portrait"/>
      <autoFilter ref="B1:C1" xr:uid="{A712EFF1-84E2-4E35-AE4A-0532AA324DD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G137" sqref="G137:J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v>2025</v>
      </c>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24"/>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20052</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20053</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20054</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20052</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24"/>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2" t="s">
        <v>20053</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45856</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03" t="s">
        <v>25</v>
      </c>
      <c r="E35" s="404"/>
      <c r="F35" s="8"/>
      <c r="G35" s="405"/>
      <c r="H35" s="406"/>
      <c r="I35" s="406"/>
      <c r="J35" s="407"/>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Copper(*)</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03" t="s">
        <v>25</v>
      </c>
      <c r="E47" s="404"/>
      <c r="F47" s="8"/>
      <c r="G47" s="405"/>
      <c r="H47" s="406"/>
      <c r="I47" s="406"/>
      <c r="J47" s="407"/>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7.25">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03" t="s">
        <v>26</v>
      </c>
      <c r="E55" s="404"/>
      <c r="F55" s="40"/>
      <c r="G55" s="405" t="s">
        <v>20055</v>
      </c>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03" t="s">
        <v>22</v>
      </c>
      <c r="E59" s="404"/>
      <c r="F59" s="40"/>
      <c r="G59" s="405"/>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3" t="s">
        <v>25</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03" t="s">
        <v>22</v>
      </c>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03" t="s">
        <v>20056</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20056</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03" t="s">
        <v>26</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03" t="s">
        <v>25</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03" t="s">
        <v>25</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t="s">
        <v>20058</v>
      </c>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03" t="s">
        <v>25</v>
      </c>
      <c r="E117" s="404"/>
      <c r="F117" s="50"/>
      <c r="G117" s="413" t="s">
        <v>20057</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03" t="s">
        <v>22</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03" t="s">
        <v>22</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97C02DA1-6FB4-4B0E-A94A-294047B12E6C}"/>
    <hyperlink ref="D24" r:id="rId2" xr:uid="{95A23BFA-774B-45D6-BF59-0131B7AB95C3}"/>
    <hyperlink ref="G117" r:id="rId3" xr:uid="{0FB5B891-C4E4-4780-8D25-697928530BF0}"/>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E6" sqref="E6"/>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
        <v>18642</v>
      </c>
      <c r="C5" s="152" t="s">
        <v>18902</v>
      </c>
      <c r="D5" s="149"/>
      <c r="E5" s="149" t="str">
        <f ca="1">IF(ISERROR($V5),"",OFFSET('Smelter Look-up'!$D$4,$V5-4,0)&amp;"")</f>
        <v>FINLAND</v>
      </c>
      <c r="F5" s="149" t="str">
        <f ca="1">IF(ISERROR($V5),"",OFFSET('Smelter Look-up'!$E$4,$V5-4,0))</f>
        <v>CID004008</v>
      </c>
      <c r="G5" s="149" t="str">
        <f ca="1">IF(C5=$X$4,"Enter smelter details",IF(ISERROR($V5),"",OFFSET('Smelter Look-up'!$F$4,$V5-4,0)))</f>
        <v>RMI</v>
      </c>
      <c r="H5" s="206">
        <f ca="1">IF(ISERROR($V5),"",OFFSET('Smelter Look-up'!$G$4,$V5-4,0))</f>
        <v>0</v>
      </c>
      <c r="I5" s="207" t="str">
        <f ca="1">IF(ISERROR($V5),"",OFFSET('Smelter Look-up'!$H$4,$V5-4,0))</f>
        <v>Harjavalta</v>
      </c>
      <c r="J5" s="207" t="str">
        <f ca="1">IF(ISERROR($V5),"",OFFSET('Smelter Look-up'!$I$4,$V5-4,0))</f>
        <v>Satakunta</v>
      </c>
      <c r="K5" s="150"/>
      <c r="L5" s="150"/>
      <c r="M5" s="150"/>
      <c r="N5" s="150"/>
      <c r="O5" s="150"/>
      <c r="P5" s="209"/>
      <c r="Q5" s="151"/>
      <c r="R5" s="149" t="str">
        <f ca="1">IF(ISERROR($V5),"",OFFSET('Smelter Look-up'!$C$4,$V5-4,0)&amp;"")</f>
        <v>NORILSK NICKEL HARJAVALTA OY</v>
      </c>
      <c r="S5" s="155" t="str">
        <f t="shared" ref="S5:S12" ca="1" si="0">IF(B5="","",IF(ISERROR(MATCH($E5,CL,0)),"Unknown",INDIRECT("'C'!$A$"&amp;MATCH($E5,CL,0)+1)))</f>
        <v>FI</v>
      </c>
      <c r="T5" s="155" t="str">
        <f ca="1">IF(B5="","",IF(ISERROR(MATCH($J5,SorP!$B$1:$B$6226,0)),"",INDIRECT("'SorP'!$A$"&amp;MATCH($S5&amp;$J5,SorP!C:C,0))))</f>
        <v>FI-17</v>
      </c>
      <c r="U5" s="168"/>
      <c r="V5" s="169">
        <f>IF(C5="",NA(),MATCH($B5&amp;$C5,'Smelter Look-up'!$J:$J,0))</f>
        <v>416</v>
      </c>
      <c r="X5" s="170">
        <f t="shared" ref="X5:X12" ca="1" si="1">IF(AND(C5="Smelter not listed",OR(LEN(D5)=0,LEN(E5)=0)),1,0)</f>
        <v>0</v>
      </c>
      <c r="AB5" s="314" t="str">
        <f t="shared" ref="AB5:AB12" si="2">IF(C5="","",B5)</f>
        <v>Nickel</v>
      </c>
    </row>
    <row r="6" spans="1:34" s="170" customFormat="1" ht="20.25">
      <c r="A6" s="198"/>
      <c r="B6" s="304" t="s">
        <v>18642</v>
      </c>
      <c r="C6" s="152" t="str">
        <f>IF(LEN(A6)=0,"",INDEX('Smelter Look-up'!$C:$C,MATCH($A6,'Smelter Look-up'!$E:$E,0)))</f>
        <v/>
      </c>
      <c r="D6" s="149" t="s">
        <v>20059</v>
      </c>
      <c r="E6" s="149" t="s">
        <v>1455</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FR</v>
      </c>
      <c r="T6" s="155" t="str">
        <f ca="1">IF(B6="","",IF(ISERROR(MATCH($J6,SorP!$B$1:$B$6226,0)),"",INDIRECT("'SorP'!$A$"&amp;MATCH($S6&amp;$J6,SorP!C:C,0))))</f>
        <v/>
      </c>
      <c r="U6" s="168"/>
      <c r="V6" s="169" t="e">
        <f>IF(C6="",NA(),MATCH($B6&amp;$C6,'Smelter Look-up'!$J:$J,0))</f>
        <v>#N/A</v>
      </c>
      <c r="X6" s="170">
        <f t="shared"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f ca="1">IF(H125=0,"0",H125)</f>
        <v>1</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Kaiser Aluminum Corporation</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2025</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Cherrie Tsai</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cherrie.tsai@kaiseraluminum.com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629-252-7162</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Cherrie Tsai</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cherrie.tsai@kaiseraluminum.com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45856</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Unknown</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Yes</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100%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Unknown</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www.kaiseraluminum.com</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Provide list of specified mineral smelters contributing material to supply chain on Smelter List tab</v>
      </c>
      <c r="D115" s="379" t="str">
        <f>IF(H115=0,"","Click here to provide smelter information")</f>
        <v>Click here to provide smelter information</v>
      </c>
      <c r="E115" s="16"/>
      <c r="F115" s="84">
        <f>F40</f>
        <v>1</v>
      </c>
      <c r="G115" s="62">
        <f>IF(AND(COUNTIF(SmelterIdetifiedForMetal,A115)&gt;0,COUNTIF('Smelter List'!AB$5:AB$2504,A115)&gt;0),0,1)</f>
        <v>1</v>
      </c>
      <c r="H115" s="63">
        <f>F115*G115</f>
        <v>1</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1</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Tsai, Cherrie</cp:lastModifiedBy>
  <cp:revision/>
  <dcterms:created xsi:type="dcterms:W3CDTF">2010-06-21T21:00:23Z</dcterms:created>
  <dcterms:modified xsi:type="dcterms:W3CDTF">2025-07-18T19:10:02Z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